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7605" windowHeight="7800"/>
  </bookViews>
  <sheets>
    <sheet name="Landowner Tally Sheet 60-30 Opt" sheetId="1" r:id="rId1"/>
    <sheet name="Landowner Tally Sheet 60-10 Opt" sheetId="2" r:id="rId2"/>
    <sheet name="TALLY SHEET" sheetId="3" r:id="rId3"/>
    <sheet name="60-30 Field Sheet" sheetId="4" r:id="rId4"/>
    <sheet name="60-10 Field Sheet" sheetId="5" r:id="rId5"/>
  </sheets>
  <calcPr calcId="145621"/>
  <customWorkbookViews>
    <customWorkbookView name="tkennedy - Personal View" guid="{A581AC35-C79A-4130-9BCE-64DD9CEDDD67}" mergeInterval="0" personalView="1" maximized="1" xWindow="1" yWindow="1" windowWidth="1676" windowHeight="820" activeSheetId="1"/>
  </customWorkbookViews>
</workbook>
</file>

<file path=xl/calcChain.xml><?xml version="1.0" encoding="utf-8"?>
<calcChain xmlns="http://schemas.openxmlformats.org/spreadsheetml/2006/main">
  <c r="H34" i="2" l="1"/>
  <c r="H13" i="5" s="1"/>
  <c r="H15" i="5" s="1"/>
  <c r="H37" i="2" s="1"/>
  <c r="G34" i="2"/>
  <c r="G13" i="5" s="1"/>
  <c r="G15" i="5" s="1"/>
  <c r="G37" i="2" s="1"/>
  <c r="F34" i="2"/>
  <c r="F13" i="5" s="1"/>
  <c r="F15" i="5" s="1"/>
  <c r="F37" i="2" s="1"/>
  <c r="E34" i="2"/>
  <c r="E13" i="5" s="1"/>
  <c r="E15" i="5" s="1"/>
  <c r="E37" i="2" s="1"/>
  <c r="D34" i="2"/>
  <c r="D13" i="5" s="1"/>
  <c r="D15" i="5" s="1"/>
  <c r="D37" i="2" s="1"/>
  <c r="C34" i="2"/>
  <c r="C13" i="5" s="1"/>
  <c r="C15" i="5" s="1"/>
  <c r="B34" i="2"/>
  <c r="B13" i="5" s="1"/>
  <c r="H20" i="2"/>
  <c r="H6" i="5" s="1"/>
  <c r="H8" i="5" s="1"/>
  <c r="H23" i="2" s="1"/>
  <c r="G20" i="2"/>
  <c r="G6" i="5" s="1"/>
  <c r="G8" i="5" s="1"/>
  <c r="G23" i="2" s="1"/>
  <c r="F20" i="2"/>
  <c r="F6" i="5" s="1"/>
  <c r="F8" i="5" s="1"/>
  <c r="F23" i="2" s="1"/>
  <c r="E20" i="2"/>
  <c r="E6" i="5" s="1"/>
  <c r="E8" i="5" s="1"/>
  <c r="E23" i="2" s="1"/>
  <c r="D20" i="2"/>
  <c r="D6" i="5" s="1"/>
  <c r="C20" i="2"/>
  <c r="C6" i="5" s="1"/>
  <c r="B20" i="2"/>
  <c r="B6" i="5" s="1"/>
  <c r="H34" i="1"/>
  <c r="H14" i="4" s="1"/>
  <c r="H16" i="4" s="1"/>
  <c r="G34" i="1"/>
  <c r="G14" i="4" s="1"/>
  <c r="G16" i="4" s="1"/>
  <c r="F34" i="1"/>
  <c r="F14" i="4" s="1"/>
  <c r="F16" i="4" s="1"/>
  <c r="E34" i="1"/>
  <c r="E14" i="4" s="1"/>
  <c r="E16" i="4" s="1"/>
  <c r="D34" i="1"/>
  <c r="D14" i="4" s="1"/>
  <c r="D16" i="4" s="1"/>
  <c r="C34" i="1"/>
  <c r="B34" i="1"/>
  <c r="B14" i="4" s="1"/>
  <c r="H20" i="1"/>
  <c r="H7" i="4" s="1"/>
  <c r="H9" i="4" s="1"/>
  <c r="G20" i="1"/>
  <c r="G7" i="4" s="1"/>
  <c r="G9" i="4" s="1"/>
  <c r="F20" i="1"/>
  <c r="F7" i="4" s="1"/>
  <c r="F9" i="4" s="1"/>
  <c r="E20" i="1"/>
  <c r="E7" i="4" s="1"/>
  <c r="E9" i="4" s="1"/>
  <c r="D20" i="1"/>
  <c r="D7" i="4" s="1"/>
  <c r="D9" i="4" s="1"/>
  <c r="C20" i="1"/>
  <c r="C7" i="4" s="1"/>
  <c r="C9" i="4" s="1"/>
  <c r="B20" i="1"/>
  <c r="B7" i="4" s="1"/>
  <c r="B9" i="4" s="1"/>
  <c r="B16" i="4" l="1"/>
  <c r="B37" i="1" s="1"/>
  <c r="D37" i="1"/>
  <c r="E37" i="1"/>
  <c r="F37" i="1"/>
  <c r="G37" i="1"/>
  <c r="H37" i="1"/>
  <c r="C37" i="2"/>
  <c r="D8" i="5"/>
  <c r="D23" i="2" s="1"/>
  <c r="C8" i="5"/>
  <c r="C23" i="2" s="1"/>
  <c r="C14" i="4"/>
  <c r="C16" i="4" s="1"/>
  <c r="C37" i="1" l="1"/>
  <c r="H50" i="2"/>
  <c r="G50" i="2"/>
  <c r="F50" i="2"/>
  <c r="E50" i="2"/>
  <c r="D50" i="2"/>
  <c r="C50" i="2"/>
  <c r="B50" i="2"/>
  <c r="H48" i="2"/>
  <c r="G48" i="2"/>
  <c r="F48" i="2"/>
  <c r="E48" i="2"/>
  <c r="D48" i="2"/>
  <c r="C48" i="2"/>
  <c r="B48" i="2"/>
  <c r="L20" i="2"/>
  <c r="H16" i="2"/>
  <c r="F14" i="2"/>
  <c r="H14" i="2" s="1"/>
  <c r="H10" i="2"/>
  <c r="F8" i="2"/>
  <c r="H8" i="2" s="1"/>
  <c r="H50" i="1"/>
  <c r="G50" i="1"/>
  <c r="F50" i="1"/>
  <c r="E50" i="1"/>
  <c r="D50" i="1"/>
  <c r="C50" i="1"/>
  <c r="B50" i="1"/>
  <c r="H48" i="1"/>
  <c r="G48" i="1"/>
  <c r="F48" i="1"/>
  <c r="E48" i="1"/>
  <c r="D48" i="1"/>
  <c r="C48" i="1"/>
  <c r="B48" i="1"/>
  <c r="L20" i="1"/>
  <c r="H16" i="1"/>
  <c r="F14" i="1"/>
  <c r="H14" i="1" s="1"/>
  <c r="H10" i="1"/>
  <c r="F8" i="1"/>
  <c r="H8" i="1" s="1"/>
  <c r="B15" i="5"/>
  <c r="B8" i="5"/>
  <c r="B23" i="2" s="1"/>
  <c r="H23" i="1"/>
  <c r="G23" i="1"/>
  <c r="F23" i="1"/>
  <c r="E23" i="1"/>
  <c r="D23" i="1"/>
  <c r="C23" i="1"/>
  <c r="B23" i="1"/>
  <c r="L15" i="5" l="1"/>
  <c r="B37" i="2"/>
  <c r="L37" i="2" s="1"/>
  <c r="C25" i="2"/>
  <c r="E25" i="2"/>
  <c r="G25" i="2"/>
  <c r="D39" i="2"/>
  <c r="F39" i="2"/>
  <c r="H39" i="2"/>
  <c r="D25" i="2"/>
  <c r="F25" i="2"/>
  <c r="H25" i="2"/>
  <c r="C39" i="2"/>
  <c r="E39" i="2"/>
  <c r="G39" i="2"/>
  <c r="B22" i="2"/>
  <c r="D22" i="2"/>
  <c r="D21" i="2" s="1"/>
  <c r="F22" i="2"/>
  <c r="F21" i="2" s="1"/>
  <c r="H22" i="2"/>
  <c r="H21" i="2" s="1"/>
  <c r="L34" i="2"/>
  <c r="C36" i="2"/>
  <c r="C35" i="2" s="1"/>
  <c r="E36" i="2"/>
  <c r="E35" i="2" s="1"/>
  <c r="G36" i="2"/>
  <c r="G35" i="2" s="1"/>
  <c r="C22" i="2"/>
  <c r="C21" i="2" s="1"/>
  <c r="E22" i="2"/>
  <c r="E21" i="2" s="1"/>
  <c r="G22" i="2"/>
  <c r="G21" i="2" s="1"/>
  <c r="B36" i="2"/>
  <c r="D36" i="2"/>
  <c r="D35" i="2" s="1"/>
  <c r="F36" i="2"/>
  <c r="F35" i="2" s="1"/>
  <c r="H36" i="2"/>
  <c r="H35" i="2" s="1"/>
  <c r="C25" i="1"/>
  <c r="E25" i="1"/>
  <c r="G25" i="1"/>
  <c r="D39" i="1"/>
  <c r="F39" i="1"/>
  <c r="H39" i="1"/>
  <c r="D25" i="1"/>
  <c r="F25" i="1"/>
  <c r="H25" i="1"/>
  <c r="C39" i="1"/>
  <c r="E39" i="1"/>
  <c r="G39" i="1"/>
  <c r="B22" i="1"/>
  <c r="D22" i="1"/>
  <c r="D21" i="1" s="1"/>
  <c r="F22" i="1"/>
  <c r="F21" i="1" s="1"/>
  <c r="H22" i="1"/>
  <c r="H21" i="1" s="1"/>
  <c r="L34" i="1"/>
  <c r="C36" i="1"/>
  <c r="C35" i="1" s="1"/>
  <c r="E36" i="1"/>
  <c r="E35" i="1" s="1"/>
  <c r="G36" i="1"/>
  <c r="G35" i="1" s="1"/>
  <c r="C22" i="1"/>
  <c r="C21" i="1" s="1"/>
  <c r="E22" i="1"/>
  <c r="E21" i="1" s="1"/>
  <c r="G22" i="1"/>
  <c r="G21" i="1" s="1"/>
  <c r="B36" i="1"/>
  <c r="D36" i="1"/>
  <c r="D35" i="1" s="1"/>
  <c r="F36" i="1"/>
  <c r="F35" i="1" s="1"/>
  <c r="H36" i="1"/>
  <c r="H35" i="1" s="1"/>
  <c r="L8" i="5"/>
  <c r="L6" i="5"/>
  <c r="L13" i="5"/>
  <c r="L9" i="4"/>
  <c r="L7" i="4"/>
  <c r="L14" i="4"/>
  <c r="B39" i="2" l="1"/>
  <c r="L39" i="2" s="1"/>
  <c r="B35" i="2"/>
  <c r="L35" i="2" s="1"/>
  <c r="L36" i="2"/>
  <c r="L32" i="2"/>
  <c r="L12" i="5" s="1"/>
  <c r="L23" i="2"/>
  <c r="B25" i="2"/>
  <c r="L22" i="2"/>
  <c r="L19" i="2"/>
  <c r="L5" i="5" s="1"/>
  <c r="B21" i="2"/>
  <c r="L21" i="2" s="1"/>
  <c r="E44" i="2"/>
  <c r="E41" i="2"/>
  <c r="E38" i="2"/>
  <c r="H30" i="2"/>
  <c r="H27" i="2"/>
  <c r="H24" i="2"/>
  <c r="D30" i="2"/>
  <c r="D27" i="2"/>
  <c r="D24" i="2"/>
  <c r="F44" i="2"/>
  <c r="F41" i="2"/>
  <c r="F38" i="2"/>
  <c r="G30" i="2"/>
  <c r="G27" i="2"/>
  <c r="G24" i="2"/>
  <c r="C30" i="2"/>
  <c r="C27" i="2"/>
  <c r="C24" i="2"/>
  <c r="G44" i="2"/>
  <c r="G41" i="2"/>
  <c r="G38" i="2"/>
  <c r="C44" i="2"/>
  <c r="C41" i="2"/>
  <c r="C38" i="2"/>
  <c r="F30" i="2"/>
  <c r="F27" i="2"/>
  <c r="F24" i="2"/>
  <c r="H44" i="2"/>
  <c r="H41" i="2"/>
  <c r="H38" i="2"/>
  <c r="D44" i="2"/>
  <c r="D41" i="2"/>
  <c r="D38" i="2"/>
  <c r="E30" i="2"/>
  <c r="E27" i="2"/>
  <c r="E24" i="2"/>
  <c r="B35" i="1"/>
  <c r="L35" i="1" s="1"/>
  <c r="L36" i="1"/>
  <c r="L32" i="1"/>
  <c r="L13" i="4" s="1"/>
  <c r="L23" i="1"/>
  <c r="B25" i="1"/>
  <c r="L22" i="1"/>
  <c r="L19" i="1"/>
  <c r="L6" i="4" s="1"/>
  <c r="B21" i="1"/>
  <c r="L21" i="1" s="1"/>
  <c r="E44" i="1"/>
  <c r="E41" i="1"/>
  <c r="E38" i="1"/>
  <c r="H30" i="1"/>
  <c r="H27" i="1"/>
  <c r="H24" i="1"/>
  <c r="D30" i="1"/>
  <c r="D27" i="1"/>
  <c r="D24" i="1"/>
  <c r="F44" i="1"/>
  <c r="F41" i="1"/>
  <c r="F38" i="1"/>
  <c r="G30" i="1"/>
  <c r="G27" i="1"/>
  <c r="G24" i="1"/>
  <c r="C30" i="1"/>
  <c r="C27" i="1"/>
  <c r="C24" i="1"/>
  <c r="G44" i="1"/>
  <c r="G41" i="1"/>
  <c r="G38" i="1"/>
  <c r="C44" i="1"/>
  <c r="C41" i="1"/>
  <c r="C38" i="1"/>
  <c r="F30" i="1"/>
  <c r="F27" i="1"/>
  <c r="F24" i="1"/>
  <c r="H44" i="1"/>
  <c r="H41" i="1"/>
  <c r="H38" i="1"/>
  <c r="D44" i="1"/>
  <c r="D41" i="1"/>
  <c r="D38" i="1"/>
  <c r="E30" i="1"/>
  <c r="E27" i="1"/>
  <c r="E24" i="1"/>
  <c r="B41" i="2" l="1"/>
  <c r="L41" i="2" s="1"/>
  <c r="L17" i="5" s="1"/>
  <c r="B44" i="2"/>
  <c r="L44" i="2" s="1"/>
  <c r="B38" i="2"/>
  <c r="L38" i="2" s="1"/>
  <c r="L25" i="2"/>
  <c r="B30" i="2"/>
  <c r="L30" i="2" s="1"/>
  <c r="B27" i="2"/>
  <c r="L27" i="2" s="1"/>
  <c r="L10" i="5" s="1"/>
  <c r="B24" i="2"/>
  <c r="L24" i="2" s="1"/>
  <c r="L25" i="1"/>
  <c r="B30" i="1"/>
  <c r="L30" i="1" s="1"/>
  <c r="B27" i="1"/>
  <c r="L27" i="1" s="1"/>
  <c r="L11" i="4" s="1"/>
  <c r="B24" i="1"/>
  <c r="L24" i="1" s="1"/>
  <c r="L37" i="1"/>
  <c r="L16" i="4"/>
  <c r="B39" i="1"/>
  <c r="L39" i="1" s="1"/>
  <c r="B41" i="1" l="1"/>
  <c r="L41" i="1" s="1"/>
  <c r="L18" i="4" s="1"/>
  <c r="B38" i="1"/>
  <c r="L38" i="1" s="1"/>
  <c r="B44" i="1"/>
  <c r="L44" i="1" s="1"/>
</calcChain>
</file>

<file path=xl/sharedStrings.xml><?xml version="1.0" encoding="utf-8"?>
<sst xmlns="http://schemas.openxmlformats.org/spreadsheetml/2006/main" count="276" uniqueCount="70">
  <si>
    <t>Forest Type:</t>
  </si>
  <si>
    <t>NIGF (North Idaho Grand Fir)</t>
  </si>
  <si>
    <r>
      <t>ft.</t>
    </r>
    <r>
      <rPr>
        <b/>
        <vertAlign val="superscript"/>
        <sz val="12"/>
        <rFont val="Tms Rmn"/>
      </rPr>
      <t>2</t>
    </r>
  </si>
  <si>
    <t>acres</t>
  </si>
  <si>
    <t>8-11.9"</t>
  </si>
  <si>
    <t>12-15.9"</t>
  </si>
  <si>
    <t>16-19.9"</t>
  </si>
  <si>
    <t>20-23.9"</t>
  </si>
  <si>
    <t>24-27.9"</t>
  </si>
  <si>
    <t>28-31.9"</t>
  </si>
  <si>
    <t>Relative</t>
  </si>
  <si>
    <t>Stocking</t>
  </si>
  <si>
    <t>per Tree</t>
  </si>
  <si>
    <t>per Acre</t>
  </si>
  <si>
    <t>forest_type</t>
  </si>
  <si>
    <t>CIGF (Central Idaho Grand Fir)</t>
  </si>
  <si>
    <t>SIGF (Southern Idaho Grand Fir)</t>
  </si>
  <si>
    <t>WHSF (Western Hemlock-Subalpine Fir)</t>
  </si>
  <si>
    <t>DFPP (Douglas-fir-Ponderosa Pine)</t>
  </si>
  <si>
    <t>Relative Stocking</t>
  </si>
  <si>
    <t>4-7.9"</t>
  </si>
  <si>
    <t>Total No. Trees in Survey:</t>
  </si>
  <si>
    <r>
      <t xml:space="preserve"> Total </t>
    </r>
    <r>
      <rPr>
        <b/>
        <i/>
        <sz val="12"/>
        <rFont val="Tms Rmn"/>
      </rPr>
      <t>Inner Zone</t>
    </r>
    <r>
      <rPr>
        <b/>
        <sz val="12"/>
        <rFont val="Tms Rmn"/>
      </rPr>
      <t xml:space="preserve"> Area Surveyed:</t>
    </r>
  </si>
  <si>
    <r>
      <t xml:space="preserve">Streamside </t>
    </r>
    <r>
      <rPr>
        <b/>
        <i/>
        <sz val="12"/>
        <rFont val="Tms Rmn"/>
      </rPr>
      <t>Inner Zone</t>
    </r>
    <r>
      <rPr>
        <b/>
        <sz val="12"/>
        <rFont val="Tms Rmn"/>
      </rPr>
      <t xml:space="preserve"> Length Surveyed </t>
    </r>
    <r>
      <rPr>
        <b/>
        <sz val="9"/>
        <rFont val="Tms Rmn"/>
      </rPr>
      <t>(25' wide)</t>
    </r>
    <r>
      <rPr>
        <b/>
        <sz val="12"/>
        <rFont val="Tms Rmn"/>
      </rPr>
      <t>:</t>
    </r>
  </si>
  <si>
    <r>
      <t>Total Streamside</t>
    </r>
    <r>
      <rPr>
        <b/>
        <i/>
        <sz val="12"/>
        <rFont val="Tms Rmn"/>
      </rPr>
      <t xml:space="preserve"> Inner Zone</t>
    </r>
    <r>
      <rPr>
        <b/>
        <sz val="12"/>
        <rFont val="Tms Rmn"/>
      </rPr>
      <t xml:space="preserve"> Length and Area </t>
    </r>
    <r>
      <rPr>
        <b/>
        <sz val="9"/>
        <rFont val="Tms Rmn"/>
      </rPr>
      <t>(25' wide)</t>
    </r>
    <r>
      <rPr>
        <b/>
        <sz val="12"/>
        <rFont val="Tms Rmn"/>
      </rPr>
      <t>:</t>
    </r>
  </si>
  <si>
    <r>
      <t xml:space="preserve">Streamside </t>
    </r>
    <r>
      <rPr>
        <b/>
        <i/>
        <sz val="12"/>
        <rFont val="Tms Rmn"/>
      </rPr>
      <t>Outer Zone</t>
    </r>
    <r>
      <rPr>
        <b/>
        <sz val="12"/>
        <rFont val="Tms Rmn"/>
      </rPr>
      <t xml:space="preserve"> Length Surveyed </t>
    </r>
    <r>
      <rPr>
        <b/>
        <sz val="9"/>
        <rFont val="Tms Rmn"/>
      </rPr>
      <t>(25' wide)</t>
    </r>
    <r>
      <rPr>
        <b/>
        <sz val="12"/>
        <rFont val="Tms Rmn"/>
      </rPr>
      <t>:</t>
    </r>
  </si>
  <si>
    <r>
      <t xml:space="preserve"> Total </t>
    </r>
    <r>
      <rPr>
        <b/>
        <i/>
        <sz val="12"/>
        <rFont val="Tms Rmn"/>
      </rPr>
      <t>Outer Zone</t>
    </r>
    <r>
      <rPr>
        <b/>
        <sz val="12"/>
        <rFont val="Tms Rmn"/>
      </rPr>
      <t xml:space="preserve"> Area Surveyed:</t>
    </r>
  </si>
  <si>
    <r>
      <t>Total Streamside</t>
    </r>
    <r>
      <rPr>
        <b/>
        <i/>
        <sz val="12"/>
        <rFont val="Tms Rmn"/>
      </rPr>
      <t xml:space="preserve"> Outer Zone</t>
    </r>
    <r>
      <rPr>
        <b/>
        <sz val="12"/>
        <rFont val="Tms Rmn"/>
      </rPr>
      <t xml:space="preserve"> Length and Area </t>
    </r>
    <r>
      <rPr>
        <b/>
        <sz val="9"/>
        <rFont val="Tms Rmn"/>
      </rPr>
      <t>(25' wide)</t>
    </r>
    <r>
      <rPr>
        <b/>
        <sz val="12"/>
        <rFont val="Tms Rmn"/>
      </rPr>
      <t>:</t>
    </r>
  </si>
  <si>
    <r>
      <t xml:space="preserve">Streamside </t>
    </r>
    <r>
      <rPr>
        <b/>
        <i/>
        <sz val="12"/>
        <rFont val="Tms Rmn"/>
      </rPr>
      <t>Outer Zone</t>
    </r>
    <r>
      <rPr>
        <b/>
        <sz val="12"/>
        <rFont val="Tms Rmn"/>
      </rPr>
      <t xml:space="preserve"> Length Surveyed </t>
    </r>
    <r>
      <rPr>
        <b/>
        <sz val="9"/>
        <rFont val="Tms Rmn"/>
      </rPr>
      <t>(50' wide)</t>
    </r>
    <r>
      <rPr>
        <b/>
        <sz val="12"/>
        <rFont val="Tms Rmn"/>
      </rPr>
      <t>:</t>
    </r>
  </si>
  <si>
    <r>
      <t>Total Streamside</t>
    </r>
    <r>
      <rPr>
        <b/>
        <i/>
        <sz val="12"/>
        <rFont val="Tms Rmn"/>
      </rPr>
      <t xml:space="preserve"> Outer Zone</t>
    </r>
    <r>
      <rPr>
        <b/>
        <sz val="12"/>
        <rFont val="Tms Rmn"/>
      </rPr>
      <t xml:space="preserve"> Length and Area </t>
    </r>
    <r>
      <rPr>
        <b/>
        <sz val="9"/>
        <rFont val="Tms Rmn"/>
      </rPr>
      <t>(50' wide)</t>
    </r>
    <r>
      <rPr>
        <b/>
        <sz val="12"/>
        <rFont val="Tms Rmn"/>
      </rPr>
      <t>:</t>
    </r>
  </si>
  <si>
    <t>Trees/Survey</t>
  </si>
  <si>
    <t>Inner Zone</t>
  </si>
  <si>
    <t>Outer Zone</t>
  </si>
  <si>
    <r>
      <t xml:space="preserve">Streamside </t>
    </r>
    <r>
      <rPr>
        <b/>
        <i/>
        <sz val="12"/>
        <rFont val="Tms Rmn"/>
      </rPr>
      <t>Inner Zone</t>
    </r>
    <r>
      <rPr>
        <b/>
        <sz val="12"/>
        <rFont val="Tms Rmn"/>
      </rPr>
      <t xml:space="preserve"> Length Surveyed </t>
    </r>
    <r>
      <rPr>
        <b/>
        <sz val="9"/>
        <rFont val="Tms Rmn"/>
      </rPr>
      <t>(50' wide)</t>
    </r>
    <r>
      <rPr>
        <b/>
        <sz val="12"/>
        <rFont val="Tms Rmn"/>
      </rPr>
      <t>:</t>
    </r>
  </si>
  <si>
    <r>
      <t>Total Streamside</t>
    </r>
    <r>
      <rPr>
        <b/>
        <i/>
        <sz val="12"/>
        <rFont val="Tms Rmn"/>
      </rPr>
      <t xml:space="preserve"> Inner Zone</t>
    </r>
    <r>
      <rPr>
        <b/>
        <sz val="12"/>
        <rFont val="Tms Rmn"/>
      </rPr>
      <t xml:space="preserve"> Length and Area </t>
    </r>
    <r>
      <rPr>
        <b/>
        <sz val="9"/>
        <rFont val="Tms Rmn"/>
      </rPr>
      <t>(50' wide)</t>
    </r>
    <r>
      <rPr>
        <b/>
        <sz val="12"/>
        <rFont val="Tms Rmn"/>
      </rPr>
      <t>:</t>
    </r>
  </si>
  <si>
    <r>
      <t xml:space="preserve"> Streamside </t>
    </r>
    <r>
      <rPr>
        <b/>
        <i/>
        <sz val="12"/>
        <rFont val="Tms Rmn"/>
      </rPr>
      <t>Inner Zone</t>
    </r>
    <r>
      <rPr>
        <b/>
        <sz val="12"/>
        <rFont val="Tms Rmn"/>
      </rPr>
      <t xml:space="preserve"> Area Surveyed:</t>
    </r>
  </si>
  <si>
    <r>
      <t xml:space="preserve"> Streamside </t>
    </r>
    <r>
      <rPr>
        <b/>
        <i/>
        <sz val="12"/>
        <rFont val="Tms Rmn"/>
      </rPr>
      <t>Outer Zone</t>
    </r>
    <r>
      <rPr>
        <b/>
        <sz val="12"/>
        <rFont val="Tms Rmn"/>
      </rPr>
      <t xml:space="preserve"> Area Surveyed:</t>
    </r>
  </si>
  <si>
    <t>Diameter Class:</t>
  </si>
  <si>
    <t>Idaho FPA: Streamside Tree-Retention Zone Inventory Form</t>
  </si>
  <si>
    <t>Idaho FPA: StreamsideTree-Retention Zone Inventory Form</t>
  </si>
  <si>
    <t>Retained Relative Stocking/Acre:</t>
  </si>
  <si>
    <t>Starting RS/Acre:</t>
  </si>
  <si>
    <t>Total Retained Trees in Survey:</t>
  </si>
  <si>
    <r>
      <t xml:space="preserve">INNER ZONE (25 ft.) </t>
    </r>
    <r>
      <rPr>
        <b/>
        <i/>
        <sz val="10"/>
        <rFont val="Tms Rmn"/>
      </rPr>
      <t>Minimum Required RS = 60</t>
    </r>
  </si>
  <si>
    <r>
      <t xml:space="preserve">OUTER ZONE (50 ft.) </t>
    </r>
    <r>
      <rPr>
        <b/>
        <i/>
        <sz val="10"/>
        <rFont val="Tms Rmn"/>
      </rPr>
      <t>Minimum Required RS = 30</t>
    </r>
  </si>
  <si>
    <r>
      <t xml:space="preserve">INNER ZONE (50 ft.) </t>
    </r>
    <r>
      <rPr>
        <b/>
        <i/>
        <sz val="10"/>
        <rFont val="Tms Rmn"/>
      </rPr>
      <t>Minimum Required RS = 60</t>
    </r>
  </si>
  <si>
    <r>
      <t xml:space="preserve">OUTER ZONE (25 ft.) </t>
    </r>
    <r>
      <rPr>
        <b/>
        <i/>
        <sz val="10"/>
        <rFont val="Tms Rmn"/>
      </rPr>
      <t>Minimum Required RS = 10</t>
    </r>
  </si>
  <si>
    <t>Trees/Survey Retained</t>
  </si>
  <si>
    <t>ZONE 1 TALLY BUTTONS</t>
  </si>
  <si>
    <t>Diameter Class</t>
  </si>
  <si>
    <t>28.31.9"</t>
  </si>
  <si>
    <t>ZONE 1 TOTALS</t>
  </si>
  <si>
    <t>ZONE 2 TALLY BUTTONS</t>
  </si>
  <si>
    <t>ZONE 2 TOTALS</t>
  </si>
  <si>
    <t>ZONE 3 TALLY BUTTONS</t>
  </si>
  <si>
    <t xml:space="preserve">ZONE 3 TOTALS  </t>
  </si>
  <si>
    <t>60-30 Option</t>
  </si>
  <si>
    <t>60-10 Option</t>
  </si>
  <si>
    <t>Trees/Length</t>
  </si>
  <si>
    <t>Total No. Trees in Length:</t>
  </si>
  <si>
    <t>Trees/Acre</t>
  </si>
  <si>
    <t>Trees per Acre:</t>
  </si>
  <si>
    <t>Trees/Length Retained</t>
  </si>
  <si>
    <t>Total Retained Trees in Length:</t>
  </si>
  <si>
    <t>Trees/Acre Retained</t>
  </si>
  <si>
    <t>Total Retained Trees per Acre:</t>
  </si>
  <si>
    <t>Basal</t>
  </si>
  <si>
    <t>Area</t>
  </si>
  <si>
    <t>Retained Basal Area/Acre:</t>
  </si>
  <si>
    <t>Basal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</si>
</sst>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\+0;\-0"/>
  </numFmts>
  <fonts count="31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color indexed="9"/>
      <name val="Helv"/>
    </font>
    <font>
      <b/>
      <sz val="18"/>
      <color indexed="9"/>
      <name val="Helv"/>
    </font>
    <font>
      <b/>
      <sz val="12"/>
      <name val="Tms Rmn"/>
    </font>
    <font>
      <b/>
      <sz val="12"/>
      <name val="Helv"/>
    </font>
    <font>
      <b/>
      <sz val="12"/>
      <name val="Times New Roman"/>
      <family val="1"/>
    </font>
    <font>
      <i/>
      <sz val="12"/>
      <name val="Helv"/>
    </font>
    <font>
      <b/>
      <i/>
      <sz val="12"/>
      <name val="Tms Rmn"/>
    </font>
    <font>
      <b/>
      <i/>
      <sz val="12"/>
      <name val="Times New Roman"/>
      <family val="1"/>
    </font>
    <font>
      <b/>
      <i/>
      <sz val="12"/>
      <name val="Helv"/>
    </font>
    <font>
      <b/>
      <vertAlign val="superscript"/>
      <sz val="12"/>
      <name val="Tms Rmn"/>
    </font>
    <font>
      <b/>
      <sz val="12"/>
      <color indexed="9"/>
      <name val="Tms Rmn"/>
    </font>
    <font>
      <b/>
      <sz val="12"/>
      <color theme="0"/>
      <name val="Tms Rmn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2"/>
      <color theme="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4" tint="-0.49998474074526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Tms Rmn"/>
    </font>
    <font>
      <b/>
      <sz val="10"/>
      <color indexed="9"/>
      <name val="Tms Rmn"/>
    </font>
    <font>
      <b/>
      <i/>
      <sz val="10"/>
      <color indexed="9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name val="Tms Rmn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90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3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0" fontId="2" fillId="3" borderId="7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Continuous"/>
    </xf>
    <xf numFmtId="0" fontId="2" fillId="3" borderId="8" xfId="1" applyFont="1" applyFill="1" applyBorder="1" applyAlignment="1">
      <alignment horizontal="centerContinuous"/>
    </xf>
    <xf numFmtId="0" fontId="4" fillId="0" borderId="7" xfId="1" applyFont="1" applyBorder="1" applyAlignment="1" applyProtection="1">
      <alignment horizontal="left"/>
    </xf>
    <xf numFmtId="0" fontId="4" fillId="0" borderId="0" xfId="1" applyFont="1" applyBorder="1"/>
    <xf numFmtId="0" fontId="4" fillId="0" borderId="9" xfId="1" applyFont="1" applyBorder="1"/>
    <xf numFmtId="0" fontId="6" fillId="0" borderId="9" xfId="1" quotePrefix="1" applyFont="1" applyBorder="1"/>
    <xf numFmtId="0" fontId="5" fillId="0" borderId="0" xfId="1" applyFont="1" applyBorder="1"/>
    <xf numFmtId="0" fontId="1" fillId="0" borderId="0" xfId="1" applyBorder="1"/>
    <xf numFmtId="0" fontId="1" fillId="0" borderId="8" xfId="1" applyBorder="1"/>
    <xf numFmtId="0" fontId="4" fillId="0" borderId="7" xfId="1" applyFont="1" applyBorder="1"/>
    <xf numFmtId="0" fontId="6" fillId="0" borderId="0" xfId="1" applyFont="1" applyBorder="1"/>
    <xf numFmtId="0" fontId="6" fillId="0" borderId="0" xfId="1" quotePrefix="1" applyFont="1" applyBorder="1"/>
    <xf numFmtId="0" fontId="6" fillId="0" borderId="9" xfId="1" applyFont="1" applyBorder="1"/>
    <xf numFmtId="0" fontId="7" fillId="0" borderId="9" xfId="1" applyFont="1" applyBorder="1"/>
    <xf numFmtId="0" fontId="8" fillId="0" borderId="9" xfId="1" applyFont="1" applyBorder="1"/>
    <xf numFmtId="0" fontId="9" fillId="0" borderId="9" xfId="1" quotePrefix="1" applyFont="1" applyBorder="1"/>
    <xf numFmtId="0" fontId="10" fillId="0" borderId="0" xfId="1" applyFont="1" applyBorder="1"/>
    <xf numFmtId="0" fontId="4" fillId="0" borderId="10" xfId="1" applyFont="1" applyBorder="1"/>
    <xf numFmtId="0" fontId="6" fillId="0" borderId="9" xfId="0" applyFont="1" applyBorder="1"/>
    <xf numFmtId="0" fontId="5" fillId="0" borderId="0" xfId="1" quotePrefix="1" applyFont="1" applyBorder="1"/>
    <xf numFmtId="0" fontId="13" fillId="2" borderId="12" xfId="1" applyFont="1" applyFill="1" applyBorder="1" applyAlignment="1">
      <alignment horizontal="centerContinuous"/>
    </xf>
    <xf numFmtId="0" fontId="12" fillId="2" borderId="19" xfId="1" quotePrefix="1" applyFont="1" applyFill="1" applyBorder="1" applyAlignment="1" applyProtection="1">
      <alignment horizontal="left"/>
    </xf>
    <xf numFmtId="0" fontId="12" fillId="2" borderId="20" xfId="1" applyFont="1" applyFill="1" applyBorder="1" applyAlignment="1" applyProtection="1">
      <alignment horizontal="left"/>
    </xf>
    <xf numFmtId="0" fontId="12" fillId="2" borderId="21" xfId="1" applyFont="1" applyFill="1" applyBorder="1" applyAlignment="1">
      <alignment horizontal="centerContinuous"/>
    </xf>
    <xf numFmtId="0" fontId="12" fillId="2" borderId="15" xfId="1" applyFont="1" applyFill="1" applyBorder="1" applyAlignment="1">
      <alignment horizontal="centerContinuous"/>
    </xf>
    <xf numFmtId="0" fontId="0" fillId="5" borderId="0" xfId="0" applyFill="1"/>
    <xf numFmtId="0" fontId="15" fillId="2" borderId="24" xfId="1" applyFont="1" applyFill="1" applyBorder="1"/>
    <xf numFmtId="0" fontId="0" fillId="4" borderId="25" xfId="0" applyFill="1" applyBorder="1"/>
    <xf numFmtId="0" fontId="0" fillId="4" borderId="0" xfId="0" applyFill="1" applyBorder="1"/>
    <xf numFmtId="0" fontId="16" fillId="2" borderId="26" xfId="1" applyFont="1" applyFill="1" applyBorder="1"/>
    <xf numFmtId="0" fontId="0" fillId="4" borderId="13" xfId="0" applyFill="1" applyBorder="1"/>
    <xf numFmtId="0" fontId="6" fillId="0" borderId="14" xfId="1" applyFont="1" applyBorder="1" applyAlignment="1">
      <alignment horizontal="center"/>
    </xf>
    <xf numFmtId="0" fontId="0" fillId="5" borderId="28" xfId="0" applyFill="1" applyBorder="1"/>
    <xf numFmtId="0" fontId="0" fillId="5" borderId="0" xfId="0" applyFill="1" applyBorder="1"/>
    <xf numFmtId="0" fontId="18" fillId="7" borderId="22" xfId="1" applyFont="1" applyFill="1" applyBorder="1" applyAlignment="1">
      <alignment horizontal="left"/>
    </xf>
    <xf numFmtId="0" fontId="16" fillId="7" borderId="0" xfId="1" applyFont="1" applyFill="1" applyBorder="1"/>
    <xf numFmtId="0" fontId="0" fillId="7" borderId="0" xfId="0" applyFill="1"/>
    <xf numFmtId="0" fontId="0" fillId="5" borderId="17" xfId="0" applyFill="1" applyBorder="1"/>
    <xf numFmtId="0" fontId="20" fillId="0" borderId="27" xfId="1" applyFont="1" applyBorder="1" applyAlignment="1">
      <alignment horizontal="left"/>
    </xf>
    <xf numFmtId="0" fontId="12" fillId="7" borderId="32" xfId="1" applyFont="1" applyFill="1" applyBorder="1" applyAlignment="1" applyProtection="1">
      <alignment horizontal="left"/>
    </xf>
    <xf numFmtId="0" fontId="12" fillId="7" borderId="12" xfId="1" applyFont="1" applyFill="1" applyBorder="1"/>
    <xf numFmtId="0" fontId="4" fillId="7" borderId="12" xfId="1" applyFont="1" applyFill="1" applyBorder="1"/>
    <xf numFmtId="0" fontId="13" fillId="7" borderId="12" xfId="1" applyFont="1" applyFill="1" applyBorder="1" applyAlignment="1">
      <alignment horizontal="center"/>
    </xf>
    <xf numFmtId="0" fontId="13" fillId="7" borderId="12" xfId="1" applyFont="1" applyFill="1" applyBorder="1"/>
    <xf numFmtId="0" fontId="0" fillId="8" borderId="9" xfId="0" applyFill="1" applyBorder="1"/>
    <xf numFmtId="0" fontId="5" fillId="8" borderId="9" xfId="1" applyFont="1" applyFill="1" applyBorder="1"/>
    <xf numFmtId="0" fontId="22" fillId="0" borderId="0" xfId="0" applyFont="1"/>
    <xf numFmtId="49" fontId="0" fillId="0" borderId="0" xfId="0" applyNumberFormat="1"/>
    <xf numFmtId="0" fontId="23" fillId="0" borderId="0" xfId="0" applyFont="1"/>
    <xf numFmtId="1" fontId="6" fillId="6" borderId="14" xfId="1" applyNumberFormat="1" applyFont="1" applyFill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19" fillId="0" borderId="16" xfId="0" applyFont="1" applyBorder="1" applyAlignment="1">
      <alignment horizontal="center"/>
    </xf>
    <xf numFmtId="0" fontId="18" fillId="7" borderId="16" xfId="0" applyFont="1" applyFill="1" applyBorder="1" applyAlignment="1">
      <alignment horizontal="left"/>
    </xf>
    <xf numFmtId="0" fontId="18" fillId="7" borderId="18" xfId="1" applyFont="1" applyFill="1" applyBorder="1" applyAlignment="1">
      <alignment horizontal="left"/>
    </xf>
    <xf numFmtId="0" fontId="20" fillId="0" borderId="34" xfId="1" applyFont="1" applyBorder="1" applyAlignment="1">
      <alignment horizontal="left"/>
    </xf>
    <xf numFmtId="0" fontId="21" fillId="0" borderId="30" xfId="1" applyFont="1" applyBorder="1" applyAlignment="1">
      <alignment horizontal="center"/>
    </xf>
    <xf numFmtId="1" fontId="16" fillId="2" borderId="23" xfId="1" applyNumberFormat="1" applyFont="1" applyFill="1" applyBorder="1"/>
    <xf numFmtId="1" fontId="16" fillId="7" borderId="0" xfId="0" applyNumberFormat="1" applyFont="1" applyFill="1"/>
    <xf numFmtId="0" fontId="15" fillId="7" borderId="28" xfId="1" applyFont="1" applyFill="1" applyBorder="1"/>
    <xf numFmtId="0" fontId="4" fillId="9" borderId="7" xfId="1" applyFont="1" applyFill="1" applyBorder="1" applyAlignment="1" applyProtection="1">
      <alignment horizontal="left"/>
    </xf>
    <xf numFmtId="0" fontId="4" fillId="9" borderId="0" xfId="1" applyFont="1" applyFill="1" applyBorder="1"/>
    <xf numFmtId="0" fontId="6" fillId="9" borderId="0" xfId="1" applyFont="1" applyFill="1" applyBorder="1"/>
    <xf numFmtId="0" fontId="5" fillId="9" borderId="0" xfId="1" applyFont="1" applyFill="1" applyBorder="1"/>
    <xf numFmtId="0" fontId="4" fillId="9" borderId="8" xfId="1" applyFont="1" applyFill="1" applyBorder="1"/>
    <xf numFmtId="0" fontId="25" fillId="2" borderId="19" xfId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4" fillId="7" borderId="36" xfId="1" applyFont="1" applyFill="1" applyBorder="1"/>
    <xf numFmtId="0" fontId="12" fillId="7" borderId="36" xfId="1" applyFont="1" applyFill="1" applyBorder="1" applyAlignment="1" applyProtection="1">
      <alignment horizontal="left"/>
    </xf>
    <xf numFmtId="0" fontId="12" fillId="7" borderId="36" xfId="1" applyFont="1" applyFill="1" applyBorder="1"/>
    <xf numFmtId="0" fontId="15" fillId="2" borderId="33" xfId="1" applyFont="1" applyFill="1" applyBorder="1"/>
    <xf numFmtId="0" fontId="0" fillId="4" borderId="9" xfId="0" applyFill="1" applyBorder="1"/>
    <xf numFmtId="0" fontId="16" fillId="2" borderId="10" xfId="1" applyFont="1" applyFill="1" applyBorder="1"/>
    <xf numFmtId="0" fontId="26" fillId="7" borderId="28" xfId="1" applyFont="1" applyFill="1" applyBorder="1"/>
    <xf numFmtId="0" fontId="27" fillId="10" borderId="31" xfId="0" applyFont="1" applyFill="1" applyBorder="1"/>
    <xf numFmtId="0" fontId="28" fillId="10" borderId="0" xfId="0" applyFont="1" applyFill="1"/>
    <xf numFmtId="0" fontId="28" fillId="10" borderId="9" xfId="0" applyFont="1" applyFill="1" applyBorder="1"/>
    <xf numFmtId="0" fontId="27" fillId="10" borderId="36" xfId="0" applyFont="1" applyFill="1" applyBorder="1"/>
    <xf numFmtId="0" fontId="4" fillId="0" borderId="0" xfId="1" applyFont="1" applyBorder="1" applyAlignment="1"/>
    <xf numFmtId="164" fontId="6" fillId="0" borderId="9" xfId="1" applyNumberFormat="1" applyFont="1" applyBorder="1"/>
    <xf numFmtId="164" fontId="6" fillId="0" borderId="33" xfId="1" applyNumberFormat="1" applyFont="1" applyBorder="1"/>
    <xf numFmtId="0" fontId="12" fillId="2" borderId="20" xfId="1" applyFont="1" applyFill="1" applyBorder="1" applyAlignment="1" applyProtection="1">
      <alignment horizontal="center"/>
    </xf>
    <xf numFmtId="1" fontId="6" fillId="11" borderId="14" xfId="1" applyNumberFormat="1" applyFont="1" applyFill="1" applyBorder="1" applyAlignment="1">
      <alignment horizontal="center"/>
    </xf>
    <xf numFmtId="0" fontId="17" fillId="11" borderId="22" xfId="1" applyFont="1" applyFill="1" applyBorder="1"/>
    <xf numFmtId="0" fontId="17" fillId="6" borderId="38" xfId="1" applyFont="1" applyFill="1" applyBorder="1"/>
    <xf numFmtId="1" fontId="6" fillId="6" borderId="39" xfId="1" applyNumberFormat="1" applyFont="1" applyFill="1" applyBorder="1" applyAlignment="1">
      <alignment horizontal="center"/>
    </xf>
    <xf numFmtId="165" fontId="6" fillId="0" borderId="16" xfId="1" applyNumberFormat="1" applyFont="1" applyBorder="1" applyAlignment="1">
      <alignment horizontal="center"/>
    </xf>
    <xf numFmtId="165" fontId="19" fillId="0" borderId="29" xfId="0" applyNumberFormat="1" applyFont="1" applyBorder="1" applyAlignment="1">
      <alignment horizontal="center"/>
    </xf>
    <xf numFmtId="165" fontId="19" fillId="0" borderId="30" xfId="0" applyNumberFormat="1" applyFont="1" applyBorder="1" applyAlignment="1">
      <alignment horizontal="center"/>
    </xf>
    <xf numFmtId="165" fontId="6" fillId="0" borderId="14" xfId="1" applyNumberFormat="1" applyFont="1" applyBorder="1" applyAlignment="1">
      <alignment horizontal="center"/>
    </xf>
    <xf numFmtId="1" fontId="27" fillId="10" borderId="37" xfId="0" applyNumberFormat="1" applyFont="1" applyFill="1" applyBorder="1"/>
    <xf numFmtId="0" fontId="15" fillId="12" borderId="51" xfId="1" applyFont="1" applyFill="1" applyBorder="1"/>
    <xf numFmtId="0" fontId="15" fillId="12" borderId="54" xfId="1" applyFont="1" applyFill="1" applyBorder="1"/>
    <xf numFmtId="0" fontId="0" fillId="12" borderId="55" xfId="0" applyFill="1" applyBorder="1"/>
    <xf numFmtId="0" fontId="0" fillId="12" borderId="11" xfId="0" applyFill="1" applyBorder="1"/>
    <xf numFmtId="0" fontId="15" fillId="12" borderId="0" xfId="1" applyFont="1" applyFill="1" applyBorder="1"/>
    <xf numFmtId="0" fontId="0" fillId="12" borderId="0" xfId="0" applyFill="1" applyBorder="1"/>
    <xf numFmtId="1" fontId="16" fillId="12" borderId="23" xfId="1" applyNumberFormat="1" applyFont="1" applyFill="1" applyBorder="1"/>
    <xf numFmtId="0" fontId="14" fillId="6" borderId="56" xfId="1" applyFont="1" applyFill="1" applyBorder="1"/>
    <xf numFmtId="0" fontId="14" fillId="6" borderId="57" xfId="1" applyFont="1" applyFill="1" applyBorder="1"/>
    <xf numFmtId="0" fontId="14" fillId="11" borderId="57" xfId="1" applyFont="1" applyFill="1" applyBorder="1"/>
    <xf numFmtId="0" fontId="14" fillId="11" borderId="18" xfId="1" applyFont="1" applyFill="1" applyBorder="1"/>
    <xf numFmtId="0" fontId="15" fillId="2" borderId="58" xfId="1" applyFont="1" applyFill="1" applyBorder="1"/>
    <xf numFmtId="0" fontId="0" fillId="4" borderId="59" xfId="0" applyFill="1" applyBorder="1"/>
    <xf numFmtId="0" fontId="0" fillId="4" borderId="58" xfId="0" applyFill="1" applyBorder="1"/>
    <xf numFmtId="1" fontId="16" fillId="2" borderId="60" xfId="1" applyNumberFormat="1" applyFont="1" applyFill="1" applyBorder="1"/>
    <xf numFmtId="0" fontId="0" fillId="12" borderId="9" xfId="0" applyFill="1" applyBorder="1"/>
    <xf numFmtId="0" fontId="16" fillId="12" borderId="10" xfId="1" applyFont="1" applyFill="1" applyBorder="1"/>
    <xf numFmtId="0" fontId="0" fillId="12" borderId="61" xfId="0" applyFill="1" applyBorder="1"/>
    <xf numFmtId="0" fontId="16" fillId="12" borderId="62" xfId="1" applyFont="1" applyFill="1" applyBorder="1"/>
    <xf numFmtId="1" fontId="16" fillId="12" borderId="63" xfId="1" applyNumberFormat="1" applyFont="1" applyFill="1" applyBorder="1"/>
    <xf numFmtId="1" fontId="28" fillId="10" borderId="10" xfId="0" applyNumberFormat="1" applyFont="1" applyFill="1" applyBorder="1"/>
    <xf numFmtId="1" fontId="6" fillId="6" borderId="64" xfId="1" applyNumberFormat="1" applyFont="1" applyFill="1" applyBorder="1" applyAlignment="1">
      <alignment horizontal="center"/>
    </xf>
    <xf numFmtId="1" fontId="6" fillId="6" borderId="42" xfId="1" applyNumberFormat="1" applyFont="1" applyFill="1" applyBorder="1" applyAlignment="1">
      <alignment horizontal="center"/>
    </xf>
    <xf numFmtId="1" fontId="6" fillId="6" borderId="53" xfId="1" applyNumberFormat="1" applyFont="1" applyFill="1" applyBorder="1" applyAlignment="1">
      <alignment horizontal="center"/>
    </xf>
    <xf numFmtId="1" fontId="16" fillId="2" borderId="10" xfId="1" applyNumberFormat="1" applyFont="1" applyFill="1" applyBorder="1"/>
    <xf numFmtId="49" fontId="4" fillId="8" borderId="9" xfId="1" applyNumberFormat="1" applyFont="1" applyFill="1" applyBorder="1" applyProtection="1">
      <protection locked="0"/>
    </xf>
    <xf numFmtId="0" fontId="6" fillId="8" borderId="9" xfId="1" applyFont="1" applyFill="1" applyBorder="1" applyProtection="1">
      <protection locked="0"/>
    </xf>
    <xf numFmtId="1" fontId="6" fillId="8" borderId="9" xfId="1" quotePrefix="1" applyNumberFormat="1" applyFont="1" applyFill="1" applyBorder="1" applyProtection="1">
      <protection locked="0"/>
    </xf>
    <xf numFmtId="0" fontId="6" fillId="8" borderId="16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Continuous"/>
    </xf>
    <xf numFmtId="0" fontId="3" fillId="2" borderId="2" xfId="1" applyFont="1" applyFill="1" applyBorder="1" applyAlignment="1" applyProtection="1">
      <alignment horizontal="centerContinuous"/>
    </xf>
    <xf numFmtId="0" fontId="3" fillId="2" borderId="3" xfId="1" applyFont="1" applyFill="1" applyBorder="1" applyAlignment="1" applyProtection="1">
      <alignment horizontal="centerContinuous"/>
    </xf>
    <xf numFmtId="0" fontId="0" fillId="0" borderId="0" xfId="0" applyProtection="1"/>
    <xf numFmtId="0" fontId="2" fillId="2" borderId="4" xfId="1" applyFont="1" applyFill="1" applyBorder="1" applyAlignment="1" applyProtection="1">
      <alignment horizontal="centerContinuous"/>
    </xf>
    <xf numFmtId="0" fontId="2" fillId="2" borderId="5" xfId="1" applyFont="1" applyFill="1" applyBorder="1" applyAlignment="1" applyProtection="1">
      <alignment horizontal="centerContinuous"/>
    </xf>
    <xf numFmtId="0" fontId="2" fillId="2" borderId="6" xfId="1" applyFont="1" applyFill="1" applyBorder="1" applyAlignment="1" applyProtection="1">
      <alignment horizontal="centerContinuous"/>
    </xf>
    <xf numFmtId="0" fontId="2" fillId="3" borderId="7" xfId="1" applyFont="1" applyFill="1" applyBorder="1" applyAlignment="1" applyProtection="1">
      <alignment horizontal="centerContinuous"/>
    </xf>
    <xf numFmtId="0" fontId="2" fillId="3" borderId="0" xfId="1" applyFont="1" applyFill="1" applyBorder="1" applyAlignment="1" applyProtection="1">
      <alignment horizontal="centerContinuous"/>
    </xf>
    <xf numFmtId="0" fontId="2" fillId="3" borderId="2" xfId="1" applyFont="1" applyFill="1" applyBorder="1" applyAlignment="1" applyProtection="1">
      <alignment horizontal="centerContinuous"/>
    </xf>
    <xf numFmtId="0" fontId="2" fillId="3" borderId="8" xfId="1" applyFont="1" applyFill="1" applyBorder="1" applyAlignment="1" applyProtection="1">
      <alignment horizontal="centerContinuous"/>
    </xf>
    <xf numFmtId="0" fontId="4" fillId="0" borderId="0" xfId="1" applyFont="1" applyBorder="1" applyProtection="1"/>
    <xf numFmtId="0" fontId="0" fillId="8" borderId="9" xfId="0" applyFill="1" applyBorder="1" applyProtection="1"/>
    <xf numFmtId="0" fontId="5" fillId="8" borderId="9" xfId="1" applyFont="1" applyFill="1" applyBorder="1" applyProtection="1"/>
    <xf numFmtId="0" fontId="6" fillId="0" borderId="9" xfId="1" quotePrefix="1" applyFont="1" applyBorder="1" applyProtection="1"/>
    <xf numFmtId="0" fontId="5" fillId="0" borderId="0" xfId="1" applyFont="1" applyBorder="1" applyProtection="1"/>
    <xf numFmtId="0" fontId="1" fillId="0" borderId="0" xfId="1" applyBorder="1" applyProtection="1"/>
    <xf numFmtId="0" fontId="1" fillId="0" borderId="8" xfId="1" applyBorder="1" applyProtection="1"/>
    <xf numFmtId="0" fontId="4" fillId="9" borderId="0" xfId="1" applyFont="1" applyFill="1" applyBorder="1" applyProtection="1"/>
    <xf numFmtId="0" fontId="6" fillId="9" borderId="0" xfId="1" applyFont="1" applyFill="1" applyBorder="1" applyProtection="1"/>
    <xf numFmtId="0" fontId="5" fillId="9" borderId="0" xfId="1" applyFont="1" applyFill="1" applyBorder="1" applyProtection="1"/>
    <xf numFmtId="0" fontId="4" fillId="9" borderId="8" xfId="1" applyFont="1" applyFill="1" applyBorder="1" applyProtection="1"/>
    <xf numFmtId="0" fontId="6" fillId="0" borderId="0" xfId="1" quotePrefix="1" applyFont="1" applyBorder="1" applyProtection="1"/>
    <xf numFmtId="0" fontId="7" fillId="0" borderId="9" xfId="1" applyFont="1" applyBorder="1" applyProtection="1"/>
    <xf numFmtId="0" fontId="8" fillId="0" borderId="9" xfId="1" applyFont="1" applyBorder="1" applyProtection="1"/>
    <xf numFmtId="0" fontId="9" fillId="0" borderId="9" xfId="1" quotePrefix="1" applyFont="1" applyBorder="1" applyProtection="1"/>
    <xf numFmtId="0" fontId="10" fillId="0" borderId="0" xfId="1" applyFont="1" applyBorder="1" applyProtection="1"/>
    <xf numFmtId="0" fontId="4" fillId="0" borderId="7" xfId="1" applyFont="1" applyBorder="1" applyProtection="1"/>
    <xf numFmtId="0" fontId="6" fillId="0" borderId="0" xfId="1" applyFont="1" applyBorder="1" applyProtection="1"/>
    <xf numFmtId="0" fontId="4" fillId="0" borderId="10" xfId="1" applyFont="1" applyBorder="1" applyProtection="1"/>
    <xf numFmtId="164" fontId="6" fillId="0" borderId="9" xfId="1" applyNumberFormat="1" applyFont="1" applyBorder="1" applyProtection="1"/>
    <xf numFmtId="0" fontId="6" fillId="0" borderId="9" xfId="0" applyFont="1" applyBorder="1" applyProtection="1"/>
    <xf numFmtId="0" fontId="5" fillId="0" borderId="0" xfId="1" quotePrefix="1" applyFont="1" applyBorder="1" applyProtection="1"/>
    <xf numFmtId="0" fontId="22" fillId="0" borderId="0" xfId="0" applyFont="1" applyProtection="1"/>
    <xf numFmtId="0" fontId="4" fillId="0" borderId="9" xfId="1" applyFont="1" applyBorder="1" applyProtection="1"/>
    <xf numFmtId="0" fontId="6" fillId="0" borderId="9" xfId="1" applyFont="1" applyBorder="1" applyProtection="1"/>
    <xf numFmtId="49" fontId="0" fillId="0" borderId="0" xfId="0" applyNumberFormat="1" applyProtection="1"/>
    <xf numFmtId="0" fontId="13" fillId="2" borderId="12" xfId="1" applyFont="1" applyFill="1" applyBorder="1" applyAlignment="1" applyProtection="1">
      <alignment horizontal="centerContinuous"/>
    </xf>
    <xf numFmtId="0" fontId="12" fillId="2" borderId="21" xfId="1" applyFont="1" applyFill="1" applyBorder="1" applyAlignment="1" applyProtection="1">
      <alignment horizontal="centerContinuous"/>
    </xf>
    <xf numFmtId="0" fontId="12" fillId="2" borderId="15" xfId="1" applyFont="1" applyFill="1" applyBorder="1" applyAlignment="1" applyProtection="1">
      <alignment horizontal="centerContinuous"/>
    </xf>
    <xf numFmtId="0" fontId="27" fillId="10" borderId="0" xfId="0" applyFont="1" applyFill="1" applyProtection="1"/>
    <xf numFmtId="0" fontId="19" fillId="10" borderId="9" xfId="0" applyFont="1" applyFill="1" applyBorder="1" applyProtection="1"/>
    <xf numFmtId="1" fontId="27" fillId="10" borderId="10" xfId="0" applyNumberFormat="1" applyFont="1" applyFill="1" applyBorder="1" applyProtection="1"/>
    <xf numFmtId="0" fontId="14" fillId="6" borderId="48" xfId="1" applyFont="1" applyFill="1" applyBorder="1" applyProtection="1"/>
    <xf numFmtId="0" fontId="15" fillId="2" borderId="24" xfId="1" applyFont="1" applyFill="1" applyBorder="1" applyProtection="1"/>
    <xf numFmtId="0" fontId="0" fillId="4" borderId="25" xfId="0" applyFill="1" applyBorder="1" applyProtection="1"/>
    <xf numFmtId="0" fontId="0" fillId="4" borderId="0" xfId="0" applyFill="1" applyBorder="1" applyProtection="1"/>
    <xf numFmtId="0" fontId="16" fillId="2" borderId="26" xfId="1" applyFont="1" applyFill="1" applyBorder="1" applyProtection="1"/>
    <xf numFmtId="0" fontId="14" fillId="6" borderId="43" xfId="1" applyFont="1" applyFill="1" applyBorder="1" applyProtection="1"/>
    <xf numFmtId="165" fontId="6" fillId="6" borderId="44" xfId="1" applyNumberFormat="1" applyFont="1" applyFill="1" applyBorder="1" applyAlignment="1" applyProtection="1">
      <alignment horizontal="center"/>
    </xf>
    <xf numFmtId="165" fontId="6" fillId="6" borderId="40" xfId="1" applyNumberFormat="1" applyFont="1" applyFill="1" applyBorder="1" applyAlignment="1" applyProtection="1">
      <alignment horizontal="center"/>
    </xf>
    <xf numFmtId="0" fontId="0" fillId="4" borderId="13" xfId="0" applyFill="1" applyBorder="1" applyProtection="1"/>
    <xf numFmtId="1" fontId="16" fillId="2" borderId="23" xfId="1" applyNumberFormat="1" applyFont="1" applyFill="1" applyBorder="1" applyProtection="1"/>
    <xf numFmtId="0" fontId="23" fillId="0" borderId="0" xfId="0" applyFont="1" applyProtection="1"/>
    <xf numFmtId="0" fontId="17" fillId="6" borderId="49" xfId="1" applyFont="1" applyFill="1" applyBorder="1" applyProtection="1"/>
    <xf numFmtId="165" fontId="6" fillId="6" borderId="39" xfId="1" applyNumberFormat="1" applyFont="1" applyFill="1" applyBorder="1" applyAlignment="1" applyProtection="1">
      <alignment horizontal="center"/>
    </xf>
    <xf numFmtId="165" fontId="6" fillId="6" borderId="41" xfId="1" applyNumberFormat="1" applyFont="1" applyFill="1" applyBorder="1" applyAlignment="1" applyProtection="1">
      <alignment horizontal="center"/>
    </xf>
    <xf numFmtId="0" fontId="15" fillId="2" borderId="0" xfId="1" applyFont="1" applyFill="1" applyBorder="1" applyProtection="1"/>
    <xf numFmtId="0" fontId="14" fillId="11" borderId="50" xfId="1" applyFont="1" applyFill="1" applyBorder="1" applyProtection="1"/>
    <xf numFmtId="0" fontId="15" fillId="12" borderId="51" xfId="1" applyFont="1" applyFill="1" applyBorder="1" applyProtection="1"/>
    <xf numFmtId="0" fontId="0" fillId="12" borderId="52" xfId="0" applyFill="1" applyBorder="1" applyProtection="1"/>
    <xf numFmtId="0" fontId="0" fillId="12" borderId="36" xfId="0" applyFill="1" applyBorder="1" applyProtection="1"/>
    <xf numFmtId="0" fontId="16" fillId="12" borderId="53" xfId="1" applyFont="1" applyFill="1" applyBorder="1" applyProtection="1"/>
    <xf numFmtId="0" fontId="14" fillId="11" borderId="43" xfId="1" applyFont="1" applyFill="1" applyBorder="1" applyProtection="1"/>
    <xf numFmtId="165" fontId="6" fillId="11" borderId="14" xfId="1" applyNumberFormat="1" applyFont="1" applyFill="1" applyBorder="1" applyAlignment="1" applyProtection="1">
      <alignment horizontal="center"/>
    </xf>
    <xf numFmtId="0" fontId="15" fillId="12" borderId="54" xfId="1" applyFont="1" applyFill="1" applyBorder="1" applyProtection="1"/>
    <xf numFmtId="0" fontId="0" fillId="12" borderId="55" xfId="0" applyFill="1" applyBorder="1" applyProtection="1"/>
    <xf numFmtId="0" fontId="0" fillId="12" borderId="11" xfId="0" applyFill="1" applyBorder="1" applyProtection="1"/>
    <xf numFmtId="0" fontId="17" fillId="11" borderId="22" xfId="1" applyFont="1" applyFill="1" applyBorder="1" applyProtection="1"/>
    <xf numFmtId="0" fontId="15" fillId="12" borderId="0" xfId="1" applyFont="1" applyFill="1" applyBorder="1" applyProtection="1"/>
    <xf numFmtId="0" fontId="0" fillId="12" borderId="0" xfId="0" applyFill="1" applyBorder="1" applyProtection="1"/>
    <xf numFmtId="1" fontId="16" fillId="12" borderId="23" xfId="1" applyNumberFormat="1" applyFont="1" applyFill="1" applyBorder="1" applyProtection="1"/>
    <xf numFmtId="0" fontId="18" fillId="7" borderId="22" xfId="1" applyFont="1" applyFill="1" applyBorder="1" applyAlignment="1" applyProtection="1">
      <alignment horizontal="left"/>
    </xf>
    <xf numFmtId="0" fontId="6" fillId="0" borderId="14" xfId="1" applyFont="1" applyBorder="1" applyAlignment="1" applyProtection="1">
      <alignment horizontal="center"/>
    </xf>
    <xf numFmtId="0" fontId="26" fillId="7" borderId="28" xfId="1" applyFont="1" applyFill="1" applyBorder="1" applyProtection="1"/>
    <xf numFmtId="0" fontId="16" fillId="7" borderId="0" xfId="1" applyFont="1" applyFill="1" applyBorder="1" applyProtection="1"/>
    <xf numFmtId="0" fontId="0" fillId="7" borderId="0" xfId="0" applyFill="1" applyProtection="1"/>
    <xf numFmtId="1" fontId="16" fillId="7" borderId="0" xfId="0" applyNumberFormat="1" applyFont="1" applyFill="1" applyProtection="1"/>
    <xf numFmtId="0" fontId="18" fillId="7" borderId="16" xfId="0" applyFont="1" applyFill="1" applyBorder="1" applyAlignment="1" applyProtection="1">
      <alignment horizontal="left"/>
    </xf>
    <xf numFmtId="165" fontId="6" fillId="0" borderId="16" xfId="1" applyNumberFormat="1" applyFont="1" applyBorder="1" applyAlignment="1" applyProtection="1">
      <alignment horizontal="center"/>
    </xf>
    <xf numFmtId="0" fontId="15" fillId="7" borderId="28" xfId="1" applyFont="1" applyFill="1" applyBorder="1" applyProtection="1"/>
    <xf numFmtId="0" fontId="18" fillId="7" borderId="18" xfId="1" applyFont="1" applyFill="1" applyBorder="1" applyAlignment="1" applyProtection="1">
      <alignment horizontal="left"/>
    </xf>
    <xf numFmtId="165" fontId="19" fillId="0" borderId="29" xfId="0" applyNumberFormat="1" applyFont="1" applyBorder="1" applyAlignment="1" applyProtection="1">
      <alignment horizontal="center"/>
    </xf>
    <xf numFmtId="165" fontId="19" fillId="0" borderId="30" xfId="0" applyNumberFormat="1" applyFont="1" applyBorder="1" applyAlignment="1" applyProtection="1">
      <alignment horizontal="center"/>
    </xf>
    <xf numFmtId="0" fontId="0" fillId="5" borderId="17" xfId="0" applyFill="1" applyBorder="1" applyProtection="1"/>
    <xf numFmtId="0" fontId="0" fillId="5" borderId="0" xfId="0" applyFill="1" applyProtection="1"/>
    <xf numFmtId="0" fontId="0" fillId="5" borderId="0" xfId="0" applyFill="1" applyBorder="1" applyProtection="1"/>
    <xf numFmtId="165" fontId="6" fillId="0" borderId="14" xfId="1" applyNumberFormat="1" applyFont="1" applyBorder="1" applyAlignment="1" applyProtection="1">
      <alignment horizontal="center"/>
    </xf>
    <xf numFmtId="0" fontId="27" fillId="10" borderId="31" xfId="0" applyFont="1" applyFill="1" applyBorder="1" applyProtection="1"/>
    <xf numFmtId="0" fontId="19" fillId="10" borderId="36" xfId="0" applyFont="1" applyFill="1" applyBorder="1" applyProtection="1"/>
    <xf numFmtId="1" fontId="27" fillId="10" borderId="37" xfId="0" applyNumberFormat="1" applyFont="1" applyFill="1" applyBorder="1" applyProtection="1"/>
    <xf numFmtId="0" fontId="14" fillId="6" borderId="42" xfId="1" applyFont="1" applyFill="1" applyBorder="1" applyProtection="1"/>
    <xf numFmtId="0" fontId="15" fillId="2" borderId="33" xfId="1" applyFont="1" applyFill="1" applyBorder="1" applyProtection="1"/>
    <xf numFmtId="0" fontId="0" fillId="4" borderId="9" xfId="0" applyFill="1" applyBorder="1" applyProtection="1"/>
    <xf numFmtId="0" fontId="16" fillId="2" borderId="10" xfId="1" applyFont="1" applyFill="1" applyBorder="1" applyProtection="1"/>
    <xf numFmtId="0" fontId="17" fillId="6" borderId="45" xfId="1" applyFont="1" applyFill="1" applyBorder="1" applyProtection="1"/>
    <xf numFmtId="0" fontId="14" fillId="11" borderId="46" xfId="1" applyFont="1" applyFill="1" applyBorder="1" applyProtection="1"/>
    <xf numFmtId="0" fontId="14" fillId="11" borderId="47" xfId="1" applyFont="1" applyFill="1" applyBorder="1" applyProtection="1"/>
    <xf numFmtId="0" fontId="0" fillId="5" borderId="28" xfId="0" applyFill="1" applyBorder="1" applyProtection="1"/>
    <xf numFmtId="0" fontId="18" fillId="7" borderId="27" xfId="1" applyFont="1" applyFill="1" applyBorder="1" applyAlignment="1" applyProtection="1">
      <alignment horizontal="left"/>
    </xf>
    <xf numFmtId="165" fontId="19" fillId="0" borderId="30" xfId="0" applyNumberFormat="1" applyFont="1" applyBorder="1" applyProtection="1"/>
    <xf numFmtId="0" fontId="12" fillId="7" borderId="12" xfId="1" applyFont="1" applyFill="1" applyBorder="1" applyProtection="1"/>
    <xf numFmtId="0" fontId="4" fillId="7" borderId="12" xfId="1" applyFont="1" applyFill="1" applyBorder="1" applyProtection="1"/>
    <xf numFmtId="0" fontId="13" fillId="7" borderId="12" xfId="1" applyFont="1" applyFill="1" applyBorder="1" applyAlignment="1" applyProtection="1">
      <alignment horizontal="center"/>
    </xf>
    <xf numFmtId="0" fontId="13" fillId="7" borderId="12" xfId="1" applyFont="1" applyFill="1" applyBorder="1" applyProtection="1"/>
    <xf numFmtId="0" fontId="4" fillId="7" borderId="36" xfId="1" applyFont="1" applyFill="1" applyBorder="1" applyProtection="1"/>
    <xf numFmtId="0" fontId="12" fillId="7" borderId="36" xfId="1" applyFont="1" applyFill="1" applyBorder="1" applyProtection="1"/>
    <xf numFmtId="0" fontId="20" fillId="0" borderId="27" xfId="1" applyFont="1" applyBorder="1" applyAlignment="1" applyProtection="1">
      <alignment horizontal="left"/>
    </xf>
    <xf numFmtId="0" fontId="20" fillId="0" borderId="34" xfId="1" applyFont="1" applyBorder="1" applyAlignment="1" applyProtection="1">
      <alignment horizontal="left"/>
    </xf>
    <xf numFmtId="0" fontId="21" fillId="0" borderId="30" xfId="1" applyFont="1" applyBorder="1" applyAlignment="1" applyProtection="1">
      <alignment horizontal="center"/>
    </xf>
    <xf numFmtId="0" fontId="20" fillId="0" borderId="16" xfId="0" applyFont="1" applyBorder="1" applyAlignment="1" applyProtection="1">
      <alignment horizontal="left"/>
    </xf>
    <xf numFmtId="0" fontId="19" fillId="0" borderId="16" xfId="0" applyFont="1" applyBorder="1" applyAlignment="1" applyProtection="1">
      <alignment horizontal="center"/>
    </xf>
    <xf numFmtId="0" fontId="0" fillId="13" borderId="1" xfId="0" applyFill="1" applyBorder="1" applyProtection="1">
      <protection hidden="1"/>
    </xf>
    <xf numFmtId="0" fontId="0" fillId="13" borderId="2" xfId="0" applyFill="1" applyBorder="1" applyProtection="1">
      <protection hidden="1"/>
    </xf>
    <xf numFmtId="0" fontId="0" fillId="13" borderId="3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22" fillId="13" borderId="7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0" fillId="0" borderId="8" xfId="0" applyBorder="1" applyProtection="1">
      <protection hidden="1"/>
    </xf>
    <xf numFmtId="0" fontId="22" fillId="0" borderId="7" xfId="0" applyFont="1" applyBorder="1" applyAlignment="1">
      <alignment wrapText="1"/>
    </xf>
    <xf numFmtId="0" fontId="0" fillId="0" borderId="0" xfId="0" applyBorder="1"/>
    <xf numFmtId="0" fontId="0" fillId="0" borderId="8" xfId="0" applyBorder="1"/>
    <xf numFmtId="166" fontId="22" fillId="0" borderId="4" xfId="0" applyNumberFormat="1" applyFont="1" applyBorder="1" applyAlignment="1" applyProtection="1">
      <alignment horizontal="center" wrapText="1"/>
      <protection hidden="1"/>
    </xf>
    <xf numFmtId="0" fontId="30" fillId="0" borderId="5" xfId="0" applyNumberFormat="1" applyFont="1" applyBorder="1" applyProtection="1">
      <protection locked="0" hidden="1"/>
    </xf>
    <xf numFmtId="0" fontId="30" fillId="0" borderId="6" xfId="0" applyNumberFormat="1" applyFont="1" applyBorder="1" applyProtection="1">
      <protection locked="0" hidden="1"/>
    </xf>
    <xf numFmtId="166" fontId="0" fillId="13" borderId="1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22" fillId="0" borderId="0" xfId="0" quotePrefix="1" applyNumberFormat="1" applyFont="1" applyAlignment="1" applyProtection="1">
      <alignment horizontal="center"/>
      <protection hidden="1"/>
    </xf>
    <xf numFmtId="0" fontId="2" fillId="2" borderId="5" xfId="1" applyFont="1" applyFill="1" applyBorder="1" applyAlignment="1" applyProtection="1">
      <alignment horizontal="left"/>
    </xf>
    <xf numFmtId="0" fontId="2" fillId="2" borderId="5" xfId="1" applyFont="1" applyFill="1" applyBorder="1" applyAlignment="1">
      <alignment horizontal="left"/>
    </xf>
    <xf numFmtId="1" fontId="16" fillId="12" borderId="65" xfId="1" applyNumberFormat="1" applyFont="1" applyFill="1" applyBorder="1" applyProtection="1"/>
    <xf numFmtId="165" fontId="19" fillId="0" borderId="65" xfId="0" applyNumberFormat="1" applyFont="1" applyBorder="1" applyAlignment="1" applyProtection="1">
      <alignment horizontal="center"/>
    </xf>
    <xf numFmtId="165" fontId="6" fillId="0" borderId="66" xfId="1" applyNumberFormat="1" applyFont="1" applyBorder="1" applyAlignment="1" applyProtection="1">
      <alignment horizontal="center"/>
    </xf>
    <xf numFmtId="0" fontId="18" fillId="7" borderId="65" xfId="0" applyFont="1" applyFill="1" applyBorder="1" applyAlignment="1" applyProtection="1">
      <alignment horizontal="left"/>
    </xf>
    <xf numFmtId="165" fontId="19" fillId="0" borderId="65" xfId="0" applyNumberFormat="1" applyFont="1" applyBorder="1" applyProtection="1"/>
    <xf numFmtId="0" fontId="21" fillId="0" borderId="65" xfId="1" applyFont="1" applyBorder="1" applyAlignment="1" applyProtection="1">
      <alignment horizontal="center"/>
    </xf>
    <xf numFmtId="0" fontId="21" fillId="0" borderId="67" xfId="1" applyFont="1" applyBorder="1" applyAlignment="1" applyProtection="1">
      <alignment horizontal="center"/>
    </xf>
    <xf numFmtId="0" fontId="20" fillId="0" borderId="65" xfId="0" applyFont="1" applyBorder="1" applyAlignment="1" applyProtection="1">
      <alignment horizontal="left"/>
    </xf>
    <xf numFmtId="164" fontId="19" fillId="0" borderId="65" xfId="0" applyNumberFormat="1" applyFont="1" applyBorder="1" applyAlignment="1" applyProtection="1">
      <alignment horizontal="center"/>
    </xf>
    <xf numFmtId="165" fontId="19" fillId="0" borderId="65" xfId="0" applyNumberFormat="1" applyFont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18" fillId="7" borderId="27" xfId="1" applyFont="1" applyFill="1" applyBorder="1" applyAlignment="1">
      <alignment horizontal="left"/>
    </xf>
    <xf numFmtId="0" fontId="18" fillId="7" borderId="65" xfId="0" applyFont="1" applyFill="1" applyBorder="1" applyAlignment="1">
      <alignment horizontal="left"/>
    </xf>
    <xf numFmtId="165" fontId="19" fillId="0" borderId="65" xfId="0" applyNumberFormat="1" applyFont="1" applyBorder="1"/>
    <xf numFmtId="165" fontId="19" fillId="0" borderId="30" xfId="0" applyNumberFormat="1" applyFont="1" applyBorder="1"/>
    <xf numFmtId="0" fontId="21" fillId="0" borderId="65" xfId="1" applyFont="1" applyBorder="1" applyAlignment="1">
      <alignment horizontal="center"/>
    </xf>
    <xf numFmtId="0" fontId="21" fillId="0" borderId="67" xfId="1" applyFont="1" applyBorder="1" applyAlignment="1">
      <alignment horizontal="center"/>
    </xf>
    <xf numFmtId="0" fontId="20" fillId="0" borderId="65" xfId="0" applyFont="1" applyBorder="1" applyAlignment="1">
      <alignment horizontal="left"/>
    </xf>
    <xf numFmtId="164" fontId="19" fillId="0" borderId="65" xfId="0" applyNumberFormat="1" applyFont="1" applyBorder="1" applyAlignment="1">
      <alignment horizontal="center"/>
    </xf>
    <xf numFmtId="0" fontId="6" fillId="8" borderId="14" xfId="1" applyFont="1" applyFill="1" applyBorder="1" applyAlignment="1" applyProtection="1">
      <alignment horizontal="center"/>
    </xf>
    <xf numFmtId="0" fontId="6" fillId="8" borderId="14" xfId="1" quotePrefix="1" applyFont="1" applyFill="1" applyBorder="1" applyAlignment="1" applyProtection="1">
      <alignment horizontal="center"/>
    </xf>
    <xf numFmtId="0" fontId="6" fillId="8" borderId="16" xfId="1" applyFont="1" applyFill="1" applyBorder="1" applyAlignment="1" applyProtection="1">
      <alignment horizontal="center"/>
    </xf>
    <xf numFmtId="0" fontId="4" fillId="10" borderId="35" xfId="1" applyFont="1" applyFill="1" applyBorder="1" applyAlignment="1" applyProtection="1">
      <alignment horizontal="center"/>
    </xf>
    <xf numFmtId="0" fontId="4" fillId="10" borderId="11" xfId="1" applyFont="1" applyFill="1" applyBorder="1" applyAlignment="1" applyProtection="1">
      <alignment horizontal="center"/>
    </xf>
    <xf numFmtId="0" fontId="4" fillId="10" borderId="65" xfId="1" applyFont="1" applyFill="1" applyBorder="1" applyAlignment="1" applyProtection="1">
      <alignment horizontal="center"/>
    </xf>
    <xf numFmtId="0" fontId="4" fillId="10" borderId="35" xfId="1" applyFont="1" applyFill="1" applyBorder="1" applyAlignment="1">
      <alignment horizontal="center"/>
    </xf>
    <xf numFmtId="0" fontId="4" fillId="10" borderId="11" xfId="1" applyFont="1" applyFill="1" applyBorder="1" applyAlignment="1">
      <alignment horizontal="center"/>
    </xf>
    <xf numFmtId="0" fontId="4" fillId="10" borderId="65" xfId="1" applyFont="1" applyFill="1" applyBorder="1" applyAlignment="1">
      <alignment horizontal="center"/>
    </xf>
    <xf numFmtId="0" fontId="4" fillId="10" borderId="29" xfId="1" applyFont="1" applyFill="1" applyBorder="1" applyAlignment="1" applyProtection="1">
      <alignment horizontal="center"/>
    </xf>
    <xf numFmtId="0" fontId="4" fillId="10" borderId="29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77147"/>
      <color rgb="FFFC8888"/>
      <color rgb="FF1C07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B$4" max="100" noThreeD="1" page="10" val="0"/>
</file>

<file path=xl/ctrlProps/ctrlProp10.xml><?xml version="1.0" encoding="utf-8"?>
<formControlPr xmlns="http://schemas.microsoft.com/office/spreadsheetml/2009/9/main" objectType="Spin" dx="16" fmlaLink="$D$8" max="100" noThreeD="1" page="10" val="0"/>
</file>

<file path=xl/ctrlProps/ctrlProp11.xml><?xml version="1.0" encoding="utf-8"?>
<formControlPr xmlns="http://schemas.microsoft.com/office/spreadsheetml/2009/9/main" objectType="Spin" dx="16" fmlaLink="$E$8" max="100" noThreeD="1" page="10" val="0"/>
</file>

<file path=xl/ctrlProps/ctrlProp12.xml><?xml version="1.0" encoding="utf-8"?>
<formControlPr xmlns="http://schemas.microsoft.com/office/spreadsheetml/2009/9/main" objectType="Spin" dx="16" fmlaLink="$F$8" max="100" noThreeD="1" page="10" val="0"/>
</file>

<file path=xl/ctrlProps/ctrlProp13.xml><?xml version="1.0" encoding="utf-8"?>
<formControlPr xmlns="http://schemas.microsoft.com/office/spreadsheetml/2009/9/main" objectType="Spin" dx="16" fmlaLink="$G$8" max="100" noThreeD="1" page="10" val="0"/>
</file>

<file path=xl/ctrlProps/ctrlProp14.xml><?xml version="1.0" encoding="utf-8"?>
<formControlPr xmlns="http://schemas.microsoft.com/office/spreadsheetml/2009/9/main" objectType="Spin" dx="16" fmlaLink="$H$8" max="100" noThreeD="1" page="10" val="0"/>
</file>

<file path=xl/ctrlProps/ctrlProp15.xml><?xml version="1.0" encoding="utf-8"?>
<formControlPr xmlns="http://schemas.microsoft.com/office/spreadsheetml/2009/9/main" objectType="Spin" dx="16" fmlaLink="$B$12" max="100" noThreeD="1" page="10" val="0"/>
</file>

<file path=xl/ctrlProps/ctrlProp16.xml><?xml version="1.0" encoding="utf-8"?>
<formControlPr xmlns="http://schemas.microsoft.com/office/spreadsheetml/2009/9/main" objectType="Spin" dx="16" fmlaLink="$C$12" max="100" noThreeD="1" page="10" val="0"/>
</file>

<file path=xl/ctrlProps/ctrlProp17.xml><?xml version="1.0" encoding="utf-8"?>
<formControlPr xmlns="http://schemas.microsoft.com/office/spreadsheetml/2009/9/main" objectType="Spin" dx="16" fmlaLink="$D$12" max="100" noThreeD="1" page="10" val="0"/>
</file>

<file path=xl/ctrlProps/ctrlProp18.xml><?xml version="1.0" encoding="utf-8"?>
<formControlPr xmlns="http://schemas.microsoft.com/office/spreadsheetml/2009/9/main" objectType="Spin" dx="16" fmlaLink="$E$12" max="100" noThreeD="1" page="10" val="0"/>
</file>

<file path=xl/ctrlProps/ctrlProp19.xml><?xml version="1.0" encoding="utf-8"?>
<formControlPr xmlns="http://schemas.microsoft.com/office/spreadsheetml/2009/9/main" objectType="Spin" dx="16" fmlaLink="$F$12" max="100" noThreeD="1" page="10" val="0"/>
</file>

<file path=xl/ctrlProps/ctrlProp2.xml><?xml version="1.0" encoding="utf-8"?>
<formControlPr xmlns="http://schemas.microsoft.com/office/spreadsheetml/2009/9/main" objectType="Spin" dx="16" fmlaLink="$C$4" max="100" noThreeD="1" page="10" val="0"/>
</file>

<file path=xl/ctrlProps/ctrlProp20.xml><?xml version="1.0" encoding="utf-8"?>
<formControlPr xmlns="http://schemas.microsoft.com/office/spreadsheetml/2009/9/main" objectType="Spin" dx="16" fmlaLink="$G$12" max="100" noThreeD="1" page="10" val="0"/>
</file>

<file path=xl/ctrlProps/ctrlProp21.xml><?xml version="1.0" encoding="utf-8"?>
<formControlPr xmlns="http://schemas.microsoft.com/office/spreadsheetml/2009/9/main" objectType="Spin" dx="16" fmlaLink="$H$12" max="100" noThreeD="1" page="10" val="0"/>
</file>

<file path=xl/ctrlProps/ctrlProp3.xml><?xml version="1.0" encoding="utf-8"?>
<formControlPr xmlns="http://schemas.microsoft.com/office/spreadsheetml/2009/9/main" objectType="Spin" dx="16" fmlaLink="$D$4" max="100" noThreeD="1" page="10" val="0"/>
</file>

<file path=xl/ctrlProps/ctrlProp4.xml><?xml version="1.0" encoding="utf-8"?>
<formControlPr xmlns="http://schemas.microsoft.com/office/spreadsheetml/2009/9/main" objectType="Spin" dx="16" fmlaLink="$E$4" max="100" noThreeD="1" page="10" val="0"/>
</file>

<file path=xl/ctrlProps/ctrlProp5.xml><?xml version="1.0" encoding="utf-8"?>
<formControlPr xmlns="http://schemas.microsoft.com/office/spreadsheetml/2009/9/main" objectType="Spin" dx="16" fmlaLink="$F$4" max="100" noThreeD="1" page="10" val="0"/>
</file>

<file path=xl/ctrlProps/ctrlProp6.xml><?xml version="1.0" encoding="utf-8"?>
<formControlPr xmlns="http://schemas.microsoft.com/office/spreadsheetml/2009/9/main" objectType="Spin" dx="16" fmlaLink="$G$4" max="100" noThreeD="1" page="10" val="0"/>
</file>

<file path=xl/ctrlProps/ctrlProp7.xml><?xml version="1.0" encoding="utf-8"?>
<formControlPr xmlns="http://schemas.microsoft.com/office/spreadsheetml/2009/9/main" objectType="Spin" dx="16" fmlaLink="$H$4" max="100" noThreeD="1" page="10" val="0"/>
</file>

<file path=xl/ctrlProps/ctrlProp8.xml><?xml version="1.0" encoding="utf-8"?>
<formControlPr xmlns="http://schemas.microsoft.com/office/spreadsheetml/2009/9/main" objectType="Spin" dx="16" fmlaLink="$B$8" max="100" noThreeD="1" page="10" val="0"/>
</file>

<file path=xl/ctrlProps/ctrlProp9.xml><?xml version="1.0" encoding="utf-8"?>
<formControlPr xmlns="http://schemas.microsoft.com/office/spreadsheetml/2009/9/main" objectType="Spin" dx="16" fmlaLink="$C$8" max="100" noThreeD="1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1</xdr:row>
          <xdr:rowOff>200025</xdr:rowOff>
        </xdr:from>
        <xdr:to>
          <xdr:col>1</xdr:col>
          <xdr:colOff>457200</xdr:colOff>
          <xdr:row>1</xdr:row>
          <xdr:rowOff>733425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1</xdr:row>
          <xdr:rowOff>200025</xdr:rowOff>
        </xdr:from>
        <xdr:to>
          <xdr:col>2</xdr:col>
          <xdr:colOff>457200</xdr:colOff>
          <xdr:row>1</xdr:row>
          <xdr:rowOff>733425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1</xdr:row>
          <xdr:rowOff>200025</xdr:rowOff>
        </xdr:from>
        <xdr:to>
          <xdr:col>3</xdr:col>
          <xdr:colOff>457200</xdr:colOff>
          <xdr:row>1</xdr:row>
          <xdr:rowOff>733425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66675</xdr:colOff>
          <xdr:row>1</xdr:row>
          <xdr:rowOff>200025</xdr:rowOff>
        </xdr:from>
        <xdr:to>
          <xdr:col>4</xdr:col>
          <xdr:colOff>457200</xdr:colOff>
          <xdr:row>1</xdr:row>
          <xdr:rowOff>733425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66675</xdr:colOff>
          <xdr:row>1</xdr:row>
          <xdr:rowOff>200025</xdr:rowOff>
        </xdr:from>
        <xdr:to>
          <xdr:col>5</xdr:col>
          <xdr:colOff>457200</xdr:colOff>
          <xdr:row>1</xdr:row>
          <xdr:rowOff>733425</xdr:rowOff>
        </xdr:to>
        <xdr:sp macro="" textlink="">
          <xdr:nvSpPr>
            <xdr:cNvPr id="2053" name="Spinne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1</xdr:row>
          <xdr:rowOff>200025</xdr:rowOff>
        </xdr:from>
        <xdr:to>
          <xdr:col>6</xdr:col>
          <xdr:colOff>457200</xdr:colOff>
          <xdr:row>1</xdr:row>
          <xdr:rowOff>733425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66675</xdr:colOff>
          <xdr:row>1</xdr:row>
          <xdr:rowOff>200025</xdr:rowOff>
        </xdr:from>
        <xdr:to>
          <xdr:col>7</xdr:col>
          <xdr:colOff>457200</xdr:colOff>
          <xdr:row>1</xdr:row>
          <xdr:rowOff>733425</xdr:rowOff>
        </xdr:to>
        <xdr:sp macro="" textlink="">
          <xdr:nvSpPr>
            <xdr:cNvPr id="2055" name="Spinne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5</xdr:row>
          <xdr:rowOff>133350</xdr:rowOff>
        </xdr:from>
        <xdr:to>
          <xdr:col>1</xdr:col>
          <xdr:colOff>457200</xdr:colOff>
          <xdr:row>5</xdr:row>
          <xdr:rowOff>666750</xdr:rowOff>
        </xdr:to>
        <xdr:sp macro="" textlink="">
          <xdr:nvSpPr>
            <xdr:cNvPr id="2056" name="Spinne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5</xdr:row>
          <xdr:rowOff>142875</xdr:rowOff>
        </xdr:from>
        <xdr:to>
          <xdr:col>2</xdr:col>
          <xdr:colOff>457200</xdr:colOff>
          <xdr:row>5</xdr:row>
          <xdr:rowOff>676275</xdr:rowOff>
        </xdr:to>
        <xdr:sp macro="" textlink="">
          <xdr:nvSpPr>
            <xdr:cNvPr id="2057" name="Spinne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5</xdr:row>
          <xdr:rowOff>142875</xdr:rowOff>
        </xdr:from>
        <xdr:to>
          <xdr:col>3</xdr:col>
          <xdr:colOff>457200</xdr:colOff>
          <xdr:row>5</xdr:row>
          <xdr:rowOff>676275</xdr:rowOff>
        </xdr:to>
        <xdr:sp macro="" textlink="">
          <xdr:nvSpPr>
            <xdr:cNvPr id="2058" name="Spinne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66675</xdr:colOff>
          <xdr:row>5</xdr:row>
          <xdr:rowOff>142875</xdr:rowOff>
        </xdr:from>
        <xdr:to>
          <xdr:col>4</xdr:col>
          <xdr:colOff>457200</xdr:colOff>
          <xdr:row>5</xdr:row>
          <xdr:rowOff>676275</xdr:rowOff>
        </xdr:to>
        <xdr:sp macro="" textlink="">
          <xdr:nvSpPr>
            <xdr:cNvPr id="2059" name="Spinner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66675</xdr:colOff>
          <xdr:row>5</xdr:row>
          <xdr:rowOff>133350</xdr:rowOff>
        </xdr:from>
        <xdr:to>
          <xdr:col>5</xdr:col>
          <xdr:colOff>457200</xdr:colOff>
          <xdr:row>5</xdr:row>
          <xdr:rowOff>666750</xdr:rowOff>
        </xdr:to>
        <xdr:sp macro="" textlink="">
          <xdr:nvSpPr>
            <xdr:cNvPr id="2060" name="Spinne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5</xdr:row>
          <xdr:rowOff>133350</xdr:rowOff>
        </xdr:from>
        <xdr:to>
          <xdr:col>6</xdr:col>
          <xdr:colOff>457200</xdr:colOff>
          <xdr:row>5</xdr:row>
          <xdr:rowOff>666750</xdr:rowOff>
        </xdr:to>
        <xdr:sp macro="" textlink="">
          <xdr:nvSpPr>
            <xdr:cNvPr id="2061" name="Spinne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66675</xdr:colOff>
          <xdr:row>5</xdr:row>
          <xdr:rowOff>133350</xdr:rowOff>
        </xdr:from>
        <xdr:to>
          <xdr:col>7</xdr:col>
          <xdr:colOff>457200</xdr:colOff>
          <xdr:row>5</xdr:row>
          <xdr:rowOff>666750</xdr:rowOff>
        </xdr:to>
        <xdr:sp macro="" textlink="">
          <xdr:nvSpPr>
            <xdr:cNvPr id="2062" name="Spinner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9</xdr:row>
          <xdr:rowOff>133350</xdr:rowOff>
        </xdr:from>
        <xdr:to>
          <xdr:col>1</xdr:col>
          <xdr:colOff>457200</xdr:colOff>
          <xdr:row>9</xdr:row>
          <xdr:rowOff>666750</xdr:rowOff>
        </xdr:to>
        <xdr:sp macro="" textlink="">
          <xdr:nvSpPr>
            <xdr:cNvPr id="2063" name="Spinner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9</xdr:row>
          <xdr:rowOff>133350</xdr:rowOff>
        </xdr:from>
        <xdr:to>
          <xdr:col>2</xdr:col>
          <xdr:colOff>457200</xdr:colOff>
          <xdr:row>9</xdr:row>
          <xdr:rowOff>666750</xdr:rowOff>
        </xdr:to>
        <xdr:sp macro="" textlink="">
          <xdr:nvSpPr>
            <xdr:cNvPr id="2064" name="Spinner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9</xdr:row>
          <xdr:rowOff>133350</xdr:rowOff>
        </xdr:from>
        <xdr:to>
          <xdr:col>3</xdr:col>
          <xdr:colOff>457200</xdr:colOff>
          <xdr:row>9</xdr:row>
          <xdr:rowOff>666750</xdr:rowOff>
        </xdr:to>
        <xdr:sp macro="" textlink="">
          <xdr:nvSpPr>
            <xdr:cNvPr id="2065" name="Spinner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66675</xdr:colOff>
          <xdr:row>9</xdr:row>
          <xdr:rowOff>133350</xdr:rowOff>
        </xdr:from>
        <xdr:to>
          <xdr:col>4</xdr:col>
          <xdr:colOff>457200</xdr:colOff>
          <xdr:row>9</xdr:row>
          <xdr:rowOff>666750</xdr:rowOff>
        </xdr:to>
        <xdr:sp macro="" textlink="">
          <xdr:nvSpPr>
            <xdr:cNvPr id="2066" name="Spinner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66675</xdr:colOff>
          <xdr:row>9</xdr:row>
          <xdr:rowOff>133350</xdr:rowOff>
        </xdr:from>
        <xdr:to>
          <xdr:col>5</xdr:col>
          <xdr:colOff>457200</xdr:colOff>
          <xdr:row>9</xdr:row>
          <xdr:rowOff>666750</xdr:rowOff>
        </xdr:to>
        <xdr:sp macro="" textlink="">
          <xdr:nvSpPr>
            <xdr:cNvPr id="2067" name="Spinner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9</xdr:row>
          <xdr:rowOff>133350</xdr:rowOff>
        </xdr:from>
        <xdr:to>
          <xdr:col>6</xdr:col>
          <xdr:colOff>457200</xdr:colOff>
          <xdr:row>9</xdr:row>
          <xdr:rowOff>666750</xdr:rowOff>
        </xdr:to>
        <xdr:sp macro="" textlink="">
          <xdr:nvSpPr>
            <xdr:cNvPr id="2068" name="Spinner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66675</xdr:colOff>
          <xdr:row>9</xdr:row>
          <xdr:rowOff>133350</xdr:rowOff>
        </xdr:from>
        <xdr:to>
          <xdr:col>7</xdr:col>
          <xdr:colOff>457200</xdr:colOff>
          <xdr:row>9</xdr:row>
          <xdr:rowOff>666750</xdr:rowOff>
        </xdr:to>
        <xdr:sp macro="" textlink="">
          <xdr:nvSpPr>
            <xdr:cNvPr id="2069" name="Spinner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A50"/>
  <sheetViews>
    <sheetView tabSelected="1" topLeftCell="A4" zoomScaleNormal="100" workbookViewId="0">
      <selection activeCell="Q6" sqref="Q6"/>
    </sheetView>
  </sheetViews>
  <sheetFormatPr defaultRowHeight="15" x14ac:dyDescent="0.25"/>
  <cols>
    <col min="1" max="1" width="18.7109375" style="131" customWidth="1"/>
    <col min="2" max="2" width="11.28515625" style="131" customWidth="1"/>
    <col min="3" max="3" width="10.7109375" style="131" customWidth="1"/>
    <col min="4" max="4" width="11.7109375" style="131" customWidth="1"/>
    <col min="5" max="5" width="11.85546875" style="131" customWidth="1"/>
    <col min="6" max="6" width="11.140625" style="131" customWidth="1"/>
    <col min="7" max="7" width="10.85546875" style="131" customWidth="1"/>
    <col min="8" max="8" width="11.5703125" style="131" customWidth="1"/>
    <col min="9" max="9" width="15.7109375" style="131" customWidth="1"/>
    <col min="10" max="10" width="4.7109375" style="131" customWidth="1"/>
    <col min="11" max="11" width="6" style="131" customWidth="1"/>
    <col min="12" max="12" width="6.42578125" style="131" customWidth="1"/>
    <col min="13" max="18" width="9.140625" style="131"/>
    <col min="19" max="19" width="11.42578125" style="131" customWidth="1"/>
    <col min="20" max="16384" width="9.140625" style="131"/>
  </cols>
  <sheetData>
    <row r="1" spans="1:27" ht="23.25" x14ac:dyDescent="0.35">
      <c r="A1" s="128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30"/>
    </row>
    <row r="2" spans="1:27" ht="16.5" thickBot="1" x14ac:dyDescent="0.3">
      <c r="A2" s="132"/>
      <c r="B2" s="133"/>
      <c r="C2" s="133"/>
      <c r="D2" s="133"/>
      <c r="E2" s="258" t="s">
        <v>56</v>
      </c>
      <c r="F2" s="133"/>
      <c r="G2" s="133"/>
      <c r="H2" s="133"/>
      <c r="I2" s="133"/>
      <c r="J2" s="133"/>
      <c r="K2" s="134"/>
      <c r="L2" s="134"/>
    </row>
    <row r="3" spans="1:27" ht="15.75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7"/>
      <c r="L3" s="138"/>
    </row>
    <row r="4" spans="1:27" ht="15.75" x14ac:dyDescent="0.25">
      <c r="A4" s="11" t="s">
        <v>0</v>
      </c>
      <c r="B4" s="139"/>
      <c r="C4" s="139"/>
      <c r="D4" s="139"/>
      <c r="F4" s="124" t="s">
        <v>1</v>
      </c>
      <c r="G4" s="140"/>
      <c r="H4" s="141"/>
      <c r="I4" s="142"/>
      <c r="J4" s="143"/>
      <c r="K4" s="144"/>
      <c r="L4" s="145"/>
    </row>
    <row r="5" spans="1:27" ht="15.75" x14ac:dyDescent="0.25">
      <c r="A5" s="68"/>
      <c r="B5" s="146"/>
      <c r="C5" s="146"/>
      <c r="D5" s="146"/>
      <c r="E5" s="147"/>
      <c r="F5" s="146"/>
      <c r="G5" s="148"/>
      <c r="H5" s="148"/>
      <c r="I5" s="146"/>
      <c r="J5" s="146"/>
      <c r="K5" s="146"/>
      <c r="L5" s="149"/>
    </row>
    <row r="6" spans="1:27" ht="15.75" x14ac:dyDescent="0.25">
      <c r="A6" s="11" t="s">
        <v>23</v>
      </c>
      <c r="B6" s="139"/>
      <c r="C6" s="139"/>
      <c r="D6" s="139"/>
      <c r="E6" s="150"/>
      <c r="F6" s="125">
        <v>200</v>
      </c>
      <c r="G6" s="151"/>
      <c r="H6" s="152"/>
      <c r="I6" s="153"/>
      <c r="J6" s="154"/>
      <c r="K6" s="144"/>
      <c r="L6" s="145"/>
    </row>
    <row r="7" spans="1:27" ht="15.75" x14ac:dyDescent="0.25">
      <c r="A7" s="155"/>
      <c r="B7" s="139"/>
      <c r="C7" s="139"/>
      <c r="D7" s="139"/>
      <c r="E7" s="156"/>
      <c r="F7" s="139"/>
      <c r="G7" s="143"/>
      <c r="H7" s="143"/>
      <c r="I7" s="156"/>
      <c r="J7" s="139"/>
      <c r="K7" s="144"/>
      <c r="L7" s="145"/>
    </row>
    <row r="8" spans="1:27" ht="19.5" thickBot="1" x14ac:dyDescent="0.3">
      <c r="A8" s="11" t="s">
        <v>22</v>
      </c>
      <c r="B8" s="139"/>
      <c r="C8" s="139"/>
      <c r="D8" s="139"/>
      <c r="F8" s="142">
        <f>F6*25</f>
        <v>5000</v>
      </c>
      <c r="G8" s="157" t="s">
        <v>2</v>
      </c>
      <c r="H8" s="158">
        <f>F8/43560</f>
        <v>0.1147842056932966</v>
      </c>
      <c r="I8" s="159" t="s">
        <v>3</v>
      </c>
      <c r="J8" s="160"/>
      <c r="K8" s="144"/>
      <c r="L8" s="145"/>
    </row>
    <row r="9" spans="1:27" ht="15.75" x14ac:dyDescent="0.25">
      <c r="A9" s="155"/>
      <c r="B9" s="139"/>
      <c r="C9" s="139"/>
      <c r="D9" s="139"/>
      <c r="E9" s="156"/>
      <c r="I9" s="156"/>
      <c r="J9" s="139"/>
      <c r="K9" s="144"/>
      <c r="L9" s="145"/>
      <c r="T9" s="161" t="s">
        <v>14</v>
      </c>
      <c r="U9" s="31" t="s">
        <v>20</v>
      </c>
      <c r="V9" s="31" t="s">
        <v>4</v>
      </c>
      <c r="W9" s="31" t="s">
        <v>5</v>
      </c>
      <c r="X9" s="31" t="s">
        <v>6</v>
      </c>
      <c r="Y9" s="31" t="s">
        <v>7</v>
      </c>
      <c r="Z9" s="31" t="s">
        <v>8</v>
      </c>
      <c r="AA9" s="31" t="s">
        <v>9</v>
      </c>
    </row>
    <row r="10" spans="1:27" ht="15.75" x14ac:dyDescent="0.25">
      <c r="A10" s="11" t="s">
        <v>24</v>
      </c>
      <c r="B10" s="139"/>
      <c r="C10" s="139"/>
      <c r="D10" s="139"/>
      <c r="F10" s="126">
        <v>1000</v>
      </c>
      <c r="G10" s="162"/>
      <c r="H10" s="158">
        <f>(F10*25)/43560</f>
        <v>0.57392102846648296</v>
      </c>
      <c r="I10" s="163" t="s">
        <v>3</v>
      </c>
      <c r="J10" s="160"/>
      <c r="K10" s="144"/>
      <c r="L10" s="145"/>
      <c r="T10" s="164" t="s">
        <v>1</v>
      </c>
      <c r="U10" s="131">
        <v>9.7000000000000003E-2</v>
      </c>
      <c r="V10" s="131">
        <v>0.20899999999999999</v>
      </c>
      <c r="W10" s="131">
        <v>0.34699999999999998</v>
      </c>
      <c r="X10" s="131">
        <v>0.50600000000000001</v>
      </c>
      <c r="Y10" s="131">
        <v>0.68300000000000005</v>
      </c>
      <c r="Z10" s="131">
        <v>0.878</v>
      </c>
      <c r="AA10" s="131">
        <v>1.0880000000000001</v>
      </c>
    </row>
    <row r="11" spans="1:27" ht="15.75" x14ac:dyDescent="0.25">
      <c r="A11" s="68"/>
      <c r="B11" s="146"/>
      <c r="C11" s="146"/>
      <c r="D11" s="146"/>
      <c r="E11" s="147"/>
      <c r="F11" s="146"/>
      <c r="G11" s="148"/>
      <c r="H11" s="148"/>
      <c r="I11" s="146"/>
      <c r="J11" s="146"/>
      <c r="K11" s="146"/>
      <c r="L11" s="149"/>
      <c r="T11" s="164" t="s">
        <v>15</v>
      </c>
      <c r="U11" s="131">
        <v>0.113</v>
      </c>
      <c r="V11" s="131">
        <v>0.24399999999999999</v>
      </c>
      <c r="W11" s="131">
        <v>0.40500000000000003</v>
      </c>
      <c r="X11" s="131">
        <v>0.59</v>
      </c>
      <c r="Y11" s="131">
        <v>0.79700000000000004</v>
      </c>
      <c r="Z11" s="131">
        <v>1.024</v>
      </c>
      <c r="AA11" s="131">
        <v>1.27</v>
      </c>
    </row>
    <row r="12" spans="1:27" ht="15.75" x14ac:dyDescent="0.25">
      <c r="A12" s="11" t="s">
        <v>28</v>
      </c>
      <c r="B12" s="139"/>
      <c r="C12" s="139"/>
      <c r="D12" s="139"/>
      <c r="E12" s="150"/>
      <c r="F12" s="125">
        <v>200</v>
      </c>
      <c r="G12" s="151"/>
      <c r="H12" s="152"/>
      <c r="I12" s="153"/>
      <c r="J12" s="154"/>
      <c r="K12" s="144"/>
      <c r="L12" s="145"/>
      <c r="T12" s="164" t="s">
        <v>16</v>
      </c>
      <c r="U12" s="131">
        <v>0.13600000000000001</v>
      </c>
      <c r="V12" s="131">
        <v>0.29299999999999998</v>
      </c>
      <c r="W12" s="131">
        <v>0.48599999999999999</v>
      </c>
      <c r="X12" s="131">
        <v>0.70799999999999996</v>
      </c>
      <c r="Y12" s="131">
        <v>0.95699999999999996</v>
      </c>
      <c r="Z12" s="131">
        <v>1.2290000000000001</v>
      </c>
      <c r="AA12" s="131">
        <v>1.524</v>
      </c>
    </row>
    <row r="13" spans="1:27" ht="15.75" x14ac:dyDescent="0.25">
      <c r="A13" s="155"/>
      <c r="B13" s="139"/>
      <c r="C13" s="139"/>
      <c r="D13" s="139"/>
      <c r="E13" s="156"/>
      <c r="F13" s="139"/>
      <c r="G13" s="143"/>
      <c r="H13" s="143"/>
      <c r="I13" s="156"/>
      <c r="J13" s="139"/>
      <c r="K13" s="144"/>
      <c r="L13" s="145"/>
      <c r="T13" s="164" t="s">
        <v>17</v>
      </c>
      <c r="U13" s="131">
        <v>0.123</v>
      </c>
      <c r="V13" s="131">
        <v>0.26700000000000002</v>
      </c>
      <c r="W13" s="131">
        <v>0.442</v>
      </c>
      <c r="X13" s="131">
        <v>0.64400000000000002</v>
      </c>
      <c r="Y13" s="131">
        <v>0.87</v>
      </c>
      <c r="Z13" s="131">
        <v>1.117</v>
      </c>
      <c r="AA13" s="131">
        <v>1.385</v>
      </c>
    </row>
    <row r="14" spans="1:27" ht="18.75" x14ac:dyDescent="0.25">
      <c r="A14" s="11" t="s">
        <v>26</v>
      </c>
      <c r="B14" s="139"/>
      <c r="C14" s="139"/>
      <c r="D14" s="139"/>
      <c r="F14" s="142">
        <f>F12*50</f>
        <v>10000</v>
      </c>
      <c r="G14" s="157" t="s">
        <v>2</v>
      </c>
      <c r="H14" s="158">
        <f>F14/43560</f>
        <v>0.2295684113865932</v>
      </c>
      <c r="I14" s="159" t="s">
        <v>3</v>
      </c>
      <c r="J14" s="160"/>
      <c r="K14" s="144"/>
      <c r="L14" s="145"/>
      <c r="T14" s="164" t="s">
        <v>18</v>
      </c>
      <c r="U14" s="131">
        <v>0.151</v>
      </c>
      <c r="V14" s="131">
        <v>0.32600000000000001</v>
      </c>
      <c r="W14" s="131">
        <v>0.54</v>
      </c>
      <c r="X14" s="131">
        <v>0.78700000000000003</v>
      </c>
      <c r="Y14" s="131">
        <v>1.0629999999999999</v>
      </c>
      <c r="Z14" s="131">
        <v>1.3660000000000001</v>
      </c>
      <c r="AA14" s="131">
        <v>1.6930000000000001</v>
      </c>
    </row>
    <row r="15" spans="1:27" ht="15.75" x14ac:dyDescent="0.25">
      <c r="A15" s="155"/>
      <c r="B15" s="139"/>
      <c r="C15" s="139"/>
      <c r="D15" s="139"/>
      <c r="E15" s="156"/>
      <c r="I15" s="156"/>
      <c r="J15" s="139"/>
      <c r="K15" s="144"/>
      <c r="L15" s="145"/>
    </row>
    <row r="16" spans="1:27" ht="16.5" thickBot="1" x14ac:dyDescent="0.3">
      <c r="A16" s="11" t="s">
        <v>29</v>
      </c>
      <c r="B16" s="139"/>
      <c r="C16" s="139"/>
      <c r="D16" s="139"/>
      <c r="F16" s="126">
        <v>1000</v>
      </c>
      <c r="G16" s="162"/>
      <c r="H16" s="158">
        <f>(F16*50)/43560</f>
        <v>1.1478420569329659</v>
      </c>
      <c r="I16" s="163" t="s">
        <v>3</v>
      </c>
      <c r="J16" s="160"/>
      <c r="K16" s="144"/>
      <c r="L16" s="145"/>
    </row>
    <row r="17" spans="1:14" ht="16.5" thickBot="1" x14ac:dyDescent="0.3">
      <c r="A17" s="30"/>
      <c r="B17" s="31"/>
      <c r="C17" s="31"/>
      <c r="D17" s="31"/>
      <c r="E17" s="31"/>
      <c r="F17" s="31"/>
      <c r="G17" s="31"/>
      <c r="H17" s="31"/>
      <c r="I17" s="165"/>
      <c r="J17" s="166"/>
      <c r="K17" s="167"/>
      <c r="L17" s="166"/>
    </row>
    <row r="18" spans="1:14" ht="15.75" x14ac:dyDescent="0.25">
      <c r="A18" s="73" t="s">
        <v>37</v>
      </c>
      <c r="B18" s="89" t="s">
        <v>20</v>
      </c>
      <c r="C18" s="89" t="s">
        <v>4</v>
      </c>
      <c r="D18" s="89" t="s">
        <v>5</v>
      </c>
      <c r="E18" s="89" t="s">
        <v>6</v>
      </c>
      <c r="F18" s="89" t="s">
        <v>7</v>
      </c>
      <c r="G18" s="89" t="s">
        <v>8</v>
      </c>
      <c r="H18" s="89" t="s">
        <v>9</v>
      </c>
      <c r="I18" s="165"/>
      <c r="J18" s="166"/>
      <c r="K18" s="167"/>
      <c r="L18" s="166"/>
    </row>
    <row r="19" spans="1:14" ht="15.75" x14ac:dyDescent="0.25">
      <c r="A19" s="282" t="s">
        <v>43</v>
      </c>
      <c r="B19" s="283"/>
      <c r="C19" s="283"/>
      <c r="D19" s="283"/>
      <c r="E19" s="283"/>
      <c r="F19" s="283"/>
      <c r="G19" s="283"/>
      <c r="H19" s="284"/>
      <c r="I19" s="168" t="s">
        <v>41</v>
      </c>
      <c r="J19" s="169"/>
      <c r="K19" s="169"/>
      <c r="L19" s="170">
        <f>(B22*B48)+(C22*C48)+(D22*D48)+(E22*E48)+(F22*F48)+(G22*G48)+(H22*H48)</f>
        <v>0</v>
      </c>
    </row>
    <row r="20" spans="1:14" ht="15.75" x14ac:dyDescent="0.25">
      <c r="A20" s="171" t="s">
        <v>30</v>
      </c>
      <c r="B20" s="279">
        <f>'TALLY SHEET'!B4</f>
        <v>0</v>
      </c>
      <c r="C20" s="279">
        <f>'TALLY SHEET'!C4</f>
        <v>0</v>
      </c>
      <c r="D20" s="279">
        <f>'TALLY SHEET'!D4</f>
        <v>0</v>
      </c>
      <c r="E20" s="279">
        <f>'TALLY SHEET'!E4</f>
        <v>0</v>
      </c>
      <c r="F20" s="279">
        <f>'TALLY SHEET'!F4</f>
        <v>0</v>
      </c>
      <c r="G20" s="279">
        <f>'TALLY SHEET'!G4</f>
        <v>0</v>
      </c>
      <c r="H20" s="279">
        <f>'TALLY SHEET'!H4</f>
        <v>0</v>
      </c>
      <c r="I20" s="172" t="s">
        <v>21</v>
      </c>
      <c r="J20" s="173"/>
      <c r="K20" s="174"/>
      <c r="L20" s="175">
        <f t="shared" ref="L20:L25" si="0">SUM(B20:H20)</f>
        <v>0</v>
      </c>
    </row>
    <row r="21" spans="1:14" ht="15.75" x14ac:dyDescent="0.25">
      <c r="A21" s="176" t="s">
        <v>58</v>
      </c>
      <c r="B21" s="177">
        <f>B22*H10</f>
        <v>0</v>
      </c>
      <c r="C21" s="178">
        <f>C22*H10</f>
        <v>0</v>
      </c>
      <c r="D21" s="178">
        <f>D22*H10</f>
        <v>0</v>
      </c>
      <c r="E21" s="178">
        <f>E22*H10</f>
        <v>0</v>
      </c>
      <c r="F21" s="178">
        <f>F22*H10</f>
        <v>0</v>
      </c>
      <c r="G21" s="178">
        <f>G22*H10</f>
        <v>0</v>
      </c>
      <c r="H21" s="178">
        <f>H22*H10</f>
        <v>0</v>
      </c>
      <c r="I21" s="172" t="s">
        <v>59</v>
      </c>
      <c r="J21" s="179"/>
      <c r="K21" s="174"/>
      <c r="L21" s="180">
        <f t="shared" si="0"/>
        <v>0</v>
      </c>
      <c r="N21" s="181"/>
    </row>
    <row r="22" spans="1:14" ht="16.5" thickBot="1" x14ac:dyDescent="0.3">
      <c r="A22" s="182" t="s">
        <v>60</v>
      </c>
      <c r="B22" s="183">
        <f>B20/H8</f>
        <v>0</v>
      </c>
      <c r="C22" s="184">
        <f>C20/H8</f>
        <v>0</v>
      </c>
      <c r="D22" s="184">
        <f>D20/H8</f>
        <v>0</v>
      </c>
      <c r="E22" s="184">
        <f>E20/H8</f>
        <v>0</v>
      </c>
      <c r="F22" s="184">
        <f>F20/H8</f>
        <v>0</v>
      </c>
      <c r="G22" s="184">
        <f>G20/H8</f>
        <v>0</v>
      </c>
      <c r="H22" s="184">
        <f>H20/H8</f>
        <v>0</v>
      </c>
      <c r="I22" s="185" t="s">
        <v>61</v>
      </c>
      <c r="J22" s="179"/>
      <c r="K22" s="174"/>
      <c r="L22" s="180">
        <f t="shared" si="0"/>
        <v>0</v>
      </c>
      <c r="N22" s="181"/>
    </row>
    <row r="23" spans="1:14" ht="16.5" thickTop="1" x14ac:dyDescent="0.25">
      <c r="A23" s="186" t="s">
        <v>47</v>
      </c>
      <c r="B23" s="281">
        <f>'60-30 Field Sheet'!B9</f>
        <v>0</v>
      </c>
      <c r="C23" s="281">
        <f>'60-30 Field Sheet'!C9</f>
        <v>0</v>
      </c>
      <c r="D23" s="281">
        <f>'60-30 Field Sheet'!D9</f>
        <v>0</v>
      </c>
      <c r="E23" s="281">
        <f>'60-30 Field Sheet'!E9</f>
        <v>0</v>
      </c>
      <c r="F23" s="281">
        <f>'60-30 Field Sheet'!F9</f>
        <v>0</v>
      </c>
      <c r="G23" s="281">
        <f>'60-30 Field Sheet'!G9</f>
        <v>0</v>
      </c>
      <c r="H23" s="281">
        <f>'60-30 Field Sheet'!H9</f>
        <v>0</v>
      </c>
      <c r="I23" s="187" t="s">
        <v>42</v>
      </c>
      <c r="J23" s="188"/>
      <c r="K23" s="189"/>
      <c r="L23" s="190">
        <f t="shared" si="0"/>
        <v>0</v>
      </c>
      <c r="N23" s="181"/>
    </row>
    <row r="24" spans="1:14" ht="15.75" x14ac:dyDescent="0.25">
      <c r="A24" s="191" t="s">
        <v>62</v>
      </c>
      <c r="B24" s="192">
        <f>B25*H10</f>
        <v>0</v>
      </c>
      <c r="C24" s="192">
        <f>C25*H10</f>
        <v>0</v>
      </c>
      <c r="D24" s="192">
        <f>D25*H10</f>
        <v>0</v>
      </c>
      <c r="E24" s="192">
        <f>E25*H10</f>
        <v>0</v>
      </c>
      <c r="F24" s="192">
        <f>F25*H10</f>
        <v>0</v>
      </c>
      <c r="G24" s="192">
        <f>G25*H10</f>
        <v>0</v>
      </c>
      <c r="H24" s="192">
        <f>H25*H10</f>
        <v>0</v>
      </c>
      <c r="I24" s="193" t="s">
        <v>63</v>
      </c>
      <c r="J24" s="194"/>
      <c r="K24" s="195"/>
      <c r="L24" s="260">
        <f t="shared" si="0"/>
        <v>0</v>
      </c>
    </row>
    <row r="25" spans="1:14" ht="15.75" x14ac:dyDescent="0.25">
      <c r="A25" s="196" t="s">
        <v>64</v>
      </c>
      <c r="B25" s="192">
        <f>B23/H8</f>
        <v>0</v>
      </c>
      <c r="C25" s="192">
        <f>C23/H8</f>
        <v>0</v>
      </c>
      <c r="D25" s="192">
        <f>D23/H8</f>
        <v>0</v>
      </c>
      <c r="E25" s="192">
        <f>E23/H8</f>
        <v>0</v>
      </c>
      <c r="F25" s="192">
        <f>F23/H8</f>
        <v>0</v>
      </c>
      <c r="G25" s="192">
        <f>G23/H8</f>
        <v>0</v>
      </c>
      <c r="H25" s="192">
        <f>H23/H8</f>
        <v>0</v>
      </c>
      <c r="I25" s="197" t="s">
        <v>65</v>
      </c>
      <c r="J25" s="198"/>
      <c r="K25" s="198"/>
      <c r="L25" s="199">
        <f t="shared" si="0"/>
        <v>0</v>
      </c>
    </row>
    <row r="26" spans="1:14" ht="15.75" x14ac:dyDescent="0.25">
      <c r="A26" s="200" t="s">
        <v>10</v>
      </c>
      <c r="B26" s="201"/>
      <c r="C26" s="201"/>
      <c r="D26" s="201"/>
      <c r="E26" s="201"/>
      <c r="F26" s="201"/>
      <c r="G26" s="201"/>
      <c r="H26" s="201"/>
      <c r="I26" s="202" t="s">
        <v>31</v>
      </c>
      <c r="J26" s="203"/>
      <c r="K26" s="204"/>
      <c r="L26" s="205"/>
    </row>
    <row r="27" spans="1:14" ht="15.75" x14ac:dyDescent="0.25">
      <c r="A27" s="206" t="s">
        <v>11</v>
      </c>
      <c r="B27" s="207">
        <f>B25*B48</f>
        <v>0</v>
      </c>
      <c r="C27" s="207">
        <f t="shared" ref="C27:H27" si="1">C25*C48</f>
        <v>0</v>
      </c>
      <c r="D27" s="207">
        <f t="shared" si="1"/>
        <v>0</v>
      </c>
      <c r="E27" s="207">
        <f t="shared" si="1"/>
        <v>0</v>
      </c>
      <c r="F27" s="207">
        <f t="shared" si="1"/>
        <v>0</v>
      </c>
      <c r="G27" s="207">
        <f t="shared" si="1"/>
        <v>0</v>
      </c>
      <c r="H27" s="207">
        <f t="shared" si="1"/>
        <v>0</v>
      </c>
      <c r="I27" s="208" t="s">
        <v>40</v>
      </c>
      <c r="J27" s="203"/>
      <c r="K27" s="204"/>
      <c r="L27" s="205">
        <f>SUM(B27:H27)</f>
        <v>0</v>
      </c>
    </row>
    <row r="28" spans="1:14" x14ac:dyDescent="0.25">
      <c r="A28" s="209" t="s">
        <v>13</v>
      </c>
      <c r="B28" s="261"/>
      <c r="C28" s="211"/>
      <c r="D28" s="211"/>
      <c r="E28" s="211"/>
      <c r="F28" s="211"/>
      <c r="G28" s="211"/>
      <c r="H28" s="211"/>
      <c r="I28" s="212"/>
      <c r="J28" s="213"/>
      <c r="K28" s="214"/>
      <c r="L28" s="213"/>
    </row>
    <row r="29" spans="1:14" ht="15.75" x14ac:dyDescent="0.25">
      <c r="A29" s="200" t="s">
        <v>66</v>
      </c>
      <c r="B29" s="207"/>
      <c r="C29" s="262"/>
      <c r="D29" s="215"/>
      <c r="E29" s="215"/>
      <c r="F29" s="215"/>
      <c r="G29" s="215"/>
      <c r="H29" s="215"/>
      <c r="I29" s="202" t="s">
        <v>31</v>
      </c>
      <c r="J29" s="203"/>
      <c r="K29" s="204"/>
      <c r="L29" s="205"/>
    </row>
    <row r="30" spans="1:14" ht="15.75" x14ac:dyDescent="0.25">
      <c r="A30" s="206" t="s">
        <v>67</v>
      </c>
      <c r="B30" s="207">
        <f>B25*B50</f>
        <v>0</v>
      </c>
      <c r="C30" s="207">
        <f t="shared" ref="C30:H30" si="2">C25*C50</f>
        <v>0</v>
      </c>
      <c r="D30" s="207">
        <f t="shared" si="2"/>
        <v>0</v>
      </c>
      <c r="E30" s="207">
        <f t="shared" si="2"/>
        <v>0</v>
      </c>
      <c r="F30" s="207">
        <f t="shared" si="2"/>
        <v>0</v>
      </c>
      <c r="G30" s="207">
        <f t="shared" si="2"/>
        <v>0</v>
      </c>
      <c r="H30" s="207">
        <f t="shared" si="2"/>
        <v>0</v>
      </c>
      <c r="I30" s="208" t="s">
        <v>68</v>
      </c>
      <c r="J30" s="203"/>
      <c r="K30" s="204"/>
      <c r="L30" s="205">
        <f>SUM(B30:H30)</f>
        <v>0</v>
      </c>
    </row>
    <row r="31" spans="1:14" x14ac:dyDescent="0.25">
      <c r="A31" s="209" t="s">
        <v>13</v>
      </c>
      <c r="B31" s="261"/>
      <c r="C31" s="211"/>
      <c r="D31" s="211"/>
      <c r="E31" s="211"/>
      <c r="F31" s="211"/>
      <c r="G31" s="211"/>
      <c r="H31" s="211"/>
      <c r="I31" s="212"/>
      <c r="J31" s="213"/>
      <c r="K31" s="214"/>
      <c r="L31" s="213"/>
    </row>
    <row r="32" spans="1:14" ht="16.5" thickBot="1" x14ac:dyDescent="0.3">
      <c r="A32" s="282" t="s">
        <v>44</v>
      </c>
      <c r="B32" s="283"/>
      <c r="C32" s="283"/>
      <c r="D32" s="283"/>
      <c r="E32" s="283"/>
      <c r="F32" s="283"/>
      <c r="G32" s="283"/>
      <c r="H32" s="284"/>
      <c r="I32" s="216" t="s">
        <v>41</v>
      </c>
      <c r="J32" s="217"/>
      <c r="K32" s="217"/>
      <c r="L32" s="218">
        <f>(B36*B48)+(C36*C48)+(D36*D48)+(E36*E48)+(F36*F48)+(G36*G48)+(H36*H48)</f>
        <v>0</v>
      </c>
    </row>
    <row r="33" spans="1:12" ht="15.75" x14ac:dyDescent="0.25">
      <c r="A33" s="73" t="s">
        <v>37</v>
      </c>
      <c r="B33" s="89" t="s">
        <v>20</v>
      </c>
      <c r="C33" s="89" t="s">
        <v>4</v>
      </c>
      <c r="D33" s="89" t="s">
        <v>5</v>
      </c>
      <c r="E33" s="89" t="s">
        <v>6</v>
      </c>
      <c r="F33" s="89" t="s">
        <v>7</v>
      </c>
      <c r="G33" s="89" t="s">
        <v>8</v>
      </c>
      <c r="H33" s="89" t="s">
        <v>9</v>
      </c>
      <c r="I33" s="165"/>
      <c r="J33" s="166"/>
      <c r="K33" s="167"/>
      <c r="L33" s="166"/>
    </row>
    <row r="34" spans="1:12" ht="15.75" x14ac:dyDescent="0.25">
      <c r="A34" s="219" t="s">
        <v>30</v>
      </c>
      <c r="B34" s="280">
        <f>'TALLY SHEET'!B8+'TALLY SHEET'!B12</f>
        <v>0</v>
      </c>
      <c r="C34" s="280">
        <f>'TALLY SHEET'!C8+'TALLY SHEET'!C12</f>
        <v>0</v>
      </c>
      <c r="D34" s="280">
        <f>'TALLY SHEET'!D8+'TALLY SHEET'!D12</f>
        <v>0</v>
      </c>
      <c r="E34" s="280">
        <f>'TALLY SHEET'!E8+'TALLY SHEET'!E12</f>
        <v>0</v>
      </c>
      <c r="F34" s="280">
        <f>'TALLY SHEET'!F8+'TALLY SHEET'!F12</f>
        <v>0</v>
      </c>
      <c r="G34" s="280">
        <f>'TALLY SHEET'!G8+'TALLY SHEET'!G12</f>
        <v>0</v>
      </c>
      <c r="H34" s="280">
        <f>'TALLY SHEET'!H8+'TALLY SHEET'!H12</f>
        <v>0</v>
      </c>
      <c r="I34" s="220" t="s">
        <v>21</v>
      </c>
      <c r="J34" s="221"/>
      <c r="K34" s="174"/>
      <c r="L34" s="222">
        <f t="shared" ref="L34:L39" si="3">SUM(B34:H34)</f>
        <v>0</v>
      </c>
    </row>
    <row r="35" spans="1:12" ht="15.75" x14ac:dyDescent="0.25">
      <c r="A35" s="176" t="s">
        <v>58</v>
      </c>
      <c r="B35" s="177">
        <f>B36*H16</f>
        <v>0</v>
      </c>
      <c r="C35" s="178">
        <f>C36*H16</f>
        <v>0</v>
      </c>
      <c r="D35" s="178">
        <f>D36*H16</f>
        <v>0</v>
      </c>
      <c r="E35" s="178">
        <f>E36*H16</f>
        <v>0</v>
      </c>
      <c r="F35" s="178">
        <f>F36*H16</f>
        <v>0</v>
      </c>
      <c r="G35" s="178">
        <f>G36*H16</f>
        <v>0</v>
      </c>
      <c r="H35" s="178">
        <f>H36*H16</f>
        <v>0</v>
      </c>
      <c r="I35" s="172" t="s">
        <v>59</v>
      </c>
      <c r="J35" s="179"/>
      <c r="K35" s="174"/>
      <c r="L35" s="180">
        <f t="shared" si="3"/>
        <v>0</v>
      </c>
    </row>
    <row r="36" spans="1:12" ht="16.5" thickBot="1" x14ac:dyDescent="0.3">
      <c r="A36" s="223" t="s">
        <v>60</v>
      </c>
      <c r="B36" s="183">
        <f>B34/H14</f>
        <v>0</v>
      </c>
      <c r="C36" s="184">
        <f>C34/H14</f>
        <v>0</v>
      </c>
      <c r="D36" s="184">
        <f>D34/H14</f>
        <v>0</v>
      </c>
      <c r="E36" s="184">
        <f>E34/H14</f>
        <v>0</v>
      </c>
      <c r="F36" s="184">
        <f>F34/H14</f>
        <v>0</v>
      </c>
      <c r="G36" s="184">
        <f>G34/H14</f>
        <v>0</v>
      </c>
      <c r="H36" s="184">
        <f>H34/H14</f>
        <v>0</v>
      </c>
      <c r="I36" s="185" t="s">
        <v>61</v>
      </c>
      <c r="J36" s="179"/>
      <c r="K36" s="174"/>
      <c r="L36" s="180">
        <f t="shared" si="3"/>
        <v>0</v>
      </c>
    </row>
    <row r="37" spans="1:12" ht="16.5" thickTop="1" x14ac:dyDescent="0.25">
      <c r="A37" s="224" t="s">
        <v>47</v>
      </c>
      <c r="B37" s="281">
        <f>'60-30 Field Sheet'!B16</f>
        <v>0</v>
      </c>
      <c r="C37" s="281">
        <f>'60-30 Field Sheet'!C16</f>
        <v>0</v>
      </c>
      <c r="D37" s="281">
        <f>'60-30 Field Sheet'!D16</f>
        <v>0</v>
      </c>
      <c r="E37" s="281">
        <f>'60-30 Field Sheet'!E16</f>
        <v>0</v>
      </c>
      <c r="F37" s="281">
        <f>'60-30 Field Sheet'!F16</f>
        <v>0</v>
      </c>
      <c r="G37" s="281">
        <f>'60-30 Field Sheet'!G16</f>
        <v>0</v>
      </c>
      <c r="H37" s="281">
        <f>'60-30 Field Sheet'!H16</f>
        <v>0</v>
      </c>
      <c r="I37" s="187" t="s">
        <v>42</v>
      </c>
      <c r="J37" s="188"/>
      <c r="K37" s="189"/>
      <c r="L37" s="190">
        <f t="shared" si="3"/>
        <v>0</v>
      </c>
    </row>
    <row r="38" spans="1:12" ht="15.75" x14ac:dyDescent="0.25">
      <c r="A38" s="225" t="s">
        <v>62</v>
      </c>
      <c r="B38" s="192">
        <f>B39*H16</f>
        <v>0</v>
      </c>
      <c r="C38" s="192">
        <f>C39*H16</f>
        <v>0</v>
      </c>
      <c r="D38" s="192">
        <f>D39*H16</f>
        <v>0</v>
      </c>
      <c r="E38" s="192">
        <f>E39*H16</f>
        <v>0</v>
      </c>
      <c r="F38" s="192">
        <f>F39*H16</f>
        <v>0</v>
      </c>
      <c r="G38" s="192">
        <f>G39*H16</f>
        <v>0</v>
      </c>
      <c r="H38" s="192">
        <f>H39*H16</f>
        <v>0</v>
      </c>
      <c r="I38" s="193" t="s">
        <v>63</v>
      </c>
      <c r="J38" s="194"/>
      <c r="K38" s="195"/>
      <c r="L38" s="260">
        <f t="shared" si="3"/>
        <v>0</v>
      </c>
    </row>
    <row r="39" spans="1:12" ht="15.75" x14ac:dyDescent="0.25">
      <c r="A39" s="196" t="s">
        <v>64</v>
      </c>
      <c r="B39" s="192">
        <f>B37/H14</f>
        <v>0</v>
      </c>
      <c r="C39" s="192">
        <f>C37/H14</f>
        <v>0</v>
      </c>
      <c r="D39" s="192">
        <f>D37/H14</f>
        <v>0</v>
      </c>
      <c r="E39" s="192">
        <f>E37/H14</f>
        <v>0</v>
      </c>
      <c r="F39" s="192">
        <f>F37/H14</f>
        <v>0</v>
      </c>
      <c r="G39" s="192">
        <f>G37/H14</f>
        <v>0</v>
      </c>
      <c r="H39" s="192">
        <f>H37/H14</f>
        <v>0</v>
      </c>
      <c r="I39" s="197" t="s">
        <v>65</v>
      </c>
      <c r="J39" s="198"/>
      <c r="K39" s="198"/>
      <c r="L39" s="199">
        <f t="shared" si="3"/>
        <v>0</v>
      </c>
    </row>
    <row r="40" spans="1:12" ht="15.75" x14ac:dyDescent="0.25">
      <c r="A40" s="200" t="s">
        <v>10</v>
      </c>
      <c r="B40" s="215"/>
      <c r="C40" s="215"/>
      <c r="D40" s="215"/>
      <c r="E40" s="215"/>
      <c r="F40" s="215"/>
      <c r="G40" s="215"/>
      <c r="H40" s="215"/>
      <c r="I40" s="202" t="s">
        <v>32</v>
      </c>
      <c r="J40" s="203"/>
      <c r="K40" s="204"/>
      <c r="L40" s="205"/>
    </row>
    <row r="41" spans="1:12" ht="15.75" x14ac:dyDescent="0.25">
      <c r="A41" s="206" t="s">
        <v>11</v>
      </c>
      <c r="B41" s="207">
        <f>B39*B48</f>
        <v>0</v>
      </c>
      <c r="C41" s="207">
        <f t="shared" ref="C41:H41" si="4">C39*C48</f>
        <v>0</v>
      </c>
      <c r="D41" s="207">
        <f t="shared" si="4"/>
        <v>0</v>
      </c>
      <c r="E41" s="207">
        <f t="shared" si="4"/>
        <v>0</v>
      </c>
      <c r="F41" s="207">
        <f t="shared" si="4"/>
        <v>0</v>
      </c>
      <c r="G41" s="207">
        <f t="shared" si="4"/>
        <v>0</v>
      </c>
      <c r="H41" s="207">
        <f t="shared" si="4"/>
        <v>0</v>
      </c>
      <c r="I41" s="208" t="s">
        <v>40</v>
      </c>
      <c r="J41" s="203"/>
      <c r="K41" s="204"/>
      <c r="L41" s="205">
        <f>SUM(B41:H41)</f>
        <v>0</v>
      </c>
    </row>
    <row r="42" spans="1:12" x14ac:dyDescent="0.25">
      <c r="A42" s="209" t="s">
        <v>13</v>
      </c>
      <c r="B42" s="261"/>
      <c r="C42" s="211"/>
      <c r="D42" s="211"/>
      <c r="E42" s="211"/>
      <c r="F42" s="211"/>
      <c r="G42" s="211"/>
      <c r="H42" s="211"/>
      <c r="I42" s="226"/>
      <c r="J42" s="213"/>
      <c r="K42" s="214"/>
      <c r="L42" s="213"/>
    </row>
    <row r="43" spans="1:12" ht="15.75" x14ac:dyDescent="0.25">
      <c r="A43" s="227" t="s">
        <v>66</v>
      </c>
      <c r="B43" s="215"/>
      <c r="C43" s="215"/>
      <c r="D43" s="215"/>
      <c r="E43" s="215"/>
      <c r="F43" s="215"/>
      <c r="G43" s="215"/>
      <c r="H43" s="215"/>
      <c r="I43" s="202" t="s">
        <v>32</v>
      </c>
      <c r="J43" s="203"/>
      <c r="K43" s="204"/>
      <c r="L43" s="205"/>
    </row>
    <row r="44" spans="1:12" ht="15.75" x14ac:dyDescent="0.25">
      <c r="A44" s="200" t="s">
        <v>67</v>
      </c>
      <c r="B44" s="207">
        <f>B39*B50</f>
        <v>0</v>
      </c>
      <c r="C44" s="207">
        <f t="shared" ref="C44:H44" si="5">C39*C50</f>
        <v>0</v>
      </c>
      <c r="D44" s="207">
        <f t="shared" si="5"/>
        <v>0</v>
      </c>
      <c r="E44" s="207">
        <f t="shared" si="5"/>
        <v>0</v>
      </c>
      <c r="F44" s="207">
        <f t="shared" si="5"/>
        <v>0</v>
      </c>
      <c r="G44" s="207">
        <f t="shared" si="5"/>
        <v>0</v>
      </c>
      <c r="H44" s="207">
        <f t="shared" si="5"/>
        <v>0</v>
      </c>
      <c r="I44" s="208" t="s">
        <v>68</v>
      </c>
      <c r="J44" s="203"/>
      <c r="K44" s="204"/>
      <c r="L44" s="205">
        <f>SUM(B44:H44)</f>
        <v>0</v>
      </c>
    </row>
    <row r="45" spans="1:12" x14ac:dyDescent="0.25">
      <c r="A45" s="263" t="s">
        <v>13</v>
      </c>
      <c r="B45" s="264"/>
      <c r="C45" s="228"/>
      <c r="D45" s="228"/>
      <c r="E45" s="228"/>
      <c r="F45" s="228"/>
      <c r="G45" s="228"/>
      <c r="H45" s="228"/>
      <c r="I45" s="214"/>
      <c r="J45" s="213"/>
      <c r="K45" s="214"/>
      <c r="L45" s="213"/>
    </row>
    <row r="46" spans="1:12" ht="15.75" x14ac:dyDescent="0.25">
      <c r="A46" s="48"/>
      <c r="B46" s="229"/>
      <c r="C46" s="229"/>
      <c r="D46" s="230"/>
      <c r="E46" s="231"/>
      <c r="F46" s="232"/>
      <c r="G46" s="230"/>
      <c r="H46" s="233"/>
      <c r="I46" s="76"/>
      <c r="J46" s="234"/>
      <c r="K46" s="234"/>
      <c r="L46" s="233"/>
    </row>
    <row r="47" spans="1:12" ht="15.75" x14ac:dyDescent="0.25">
      <c r="A47" s="235" t="s">
        <v>19</v>
      </c>
      <c r="B47" s="201"/>
      <c r="C47" s="201"/>
      <c r="D47" s="201"/>
      <c r="E47" s="201"/>
      <c r="F47" s="201"/>
      <c r="G47" s="201"/>
      <c r="H47" s="201"/>
    </row>
    <row r="48" spans="1:12" ht="15.75" x14ac:dyDescent="0.25">
      <c r="A48" s="236" t="s">
        <v>12</v>
      </c>
      <c r="B48" s="237">
        <f>VLOOKUP(F4,T9:AA14,2,FALSE)</f>
        <v>9.7000000000000003E-2</v>
      </c>
      <c r="C48" s="265">
        <f>VLOOKUP(F4,T9:AA14,3,FALSE)</f>
        <v>0.20899999999999999</v>
      </c>
      <c r="D48" s="265">
        <f>VLOOKUP(F4,T9:AA14,4,FALSE)</f>
        <v>0.34699999999999998</v>
      </c>
      <c r="E48" s="265">
        <f>VLOOKUP(F4,T9:AA14,5,FALSE)</f>
        <v>0.50600000000000001</v>
      </c>
      <c r="F48" s="265">
        <f>VLOOKUP(F4,T9:AA14,6,FALSE)</f>
        <v>0.68300000000000005</v>
      </c>
      <c r="G48" s="265">
        <f>VLOOKUP(F4,T9:AA14,7,FALSE)</f>
        <v>0.878</v>
      </c>
      <c r="H48" s="266">
        <f>VLOOKUP(F4,T9:AA14,8,FALSE)</f>
        <v>1.0880000000000001</v>
      </c>
    </row>
    <row r="49" spans="1:8" x14ac:dyDescent="0.25">
      <c r="A49" s="238" t="s">
        <v>69</v>
      </c>
      <c r="B49" s="239"/>
      <c r="C49" s="239"/>
      <c r="D49" s="239"/>
      <c r="E49" s="239"/>
      <c r="F49" s="239"/>
      <c r="G49" s="239"/>
      <c r="H49" s="239"/>
    </row>
    <row r="50" spans="1:8" x14ac:dyDescent="0.25">
      <c r="A50" s="267" t="s">
        <v>12</v>
      </c>
      <c r="B50" s="268">
        <f>0.00545415*6^2</f>
        <v>0.19634939999999998</v>
      </c>
      <c r="C50" s="268">
        <f>0.00545415*10^2</f>
        <v>0.54541499999999998</v>
      </c>
      <c r="D50" s="268">
        <f>0.00545415*14^2</f>
        <v>1.0690134</v>
      </c>
      <c r="E50" s="268">
        <f>0.00545415*18^2</f>
        <v>1.7671446</v>
      </c>
      <c r="F50" s="268">
        <f>0.00545415*22^2</f>
        <v>2.6398085999999998</v>
      </c>
      <c r="G50" s="268">
        <f>0.00545415*26^2</f>
        <v>3.6870053999999999</v>
      </c>
      <c r="H50" s="268">
        <f>0.00545415*30^2</f>
        <v>4.9087350000000001</v>
      </c>
    </row>
  </sheetData>
  <sheetProtection password="CC3A" sheet="1" objects="1" scenarios="1"/>
  <customSheetViews>
    <customSheetView guid="{A581AC35-C79A-4130-9BCE-64DD9CEDDD67}" scale="145">
      <selection activeCell="B20" sqref="B20"/>
      <pageMargins left="0.7" right="0.7" top="0.75" bottom="0.75" header="0.3" footer="0.3"/>
      <pageSetup scale="81" orientation="portrait" r:id="rId1"/>
    </customSheetView>
  </customSheetViews>
  <mergeCells count="2">
    <mergeCell ref="A19:H19"/>
    <mergeCell ref="A32:H32"/>
  </mergeCells>
  <dataValidations count="1">
    <dataValidation type="list" allowBlank="1" showInputMessage="1" showErrorMessage="1" sqref="F4">
      <formula1>"NIGF (North Idaho Grand Fir), CIGF (Central Idaho Grand Fir), SIGF (Southern Idaho Grand Fir), WHSF (Western Hemlock-Subalpine Fir), DFPP (Douglas-fir-Ponderosa Pine)"</formula1>
    </dataValidation>
  </dataValidations>
  <pageMargins left="0.7" right="0.7" top="0.75" bottom="0.75" header="0.3" footer="0.3"/>
  <pageSetup scale="80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50"/>
  <sheetViews>
    <sheetView topLeftCell="A4" zoomScaleNormal="100" workbookViewId="0">
      <selection activeCell="F16" sqref="F16"/>
    </sheetView>
  </sheetViews>
  <sheetFormatPr defaultRowHeight="15" x14ac:dyDescent="0.25"/>
  <cols>
    <col min="1" max="1" width="18.7109375" customWidth="1"/>
    <col min="2" max="2" width="11" customWidth="1"/>
    <col min="3" max="3" width="11.85546875" customWidth="1"/>
    <col min="4" max="4" width="11.42578125" customWidth="1"/>
    <col min="5" max="5" width="11.140625" customWidth="1"/>
    <col min="6" max="6" width="10.85546875" customWidth="1"/>
    <col min="7" max="7" width="11.28515625" customWidth="1"/>
    <col min="8" max="8" width="12.42578125" customWidth="1"/>
    <col min="9" max="9" width="11.7109375" customWidth="1"/>
    <col min="10" max="10" width="3.42578125" customWidth="1"/>
    <col min="11" max="11" width="11.5703125" customWidth="1"/>
    <col min="18" max="18" width="11.42578125" customWidth="1"/>
    <col min="19" max="19" width="9.85546875" customWidth="1"/>
  </cols>
  <sheetData>
    <row r="1" spans="1:27" ht="23.25" x14ac:dyDescent="0.3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27" ht="16.5" thickBot="1" x14ac:dyDescent="0.3">
      <c r="A2" s="4"/>
      <c r="B2" s="5"/>
      <c r="C2" s="5"/>
      <c r="D2" s="5"/>
      <c r="E2" s="5"/>
      <c r="F2" s="259" t="s">
        <v>57</v>
      </c>
      <c r="G2" s="5"/>
      <c r="H2" s="5"/>
      <c r="I2" s="5"/>
      <c r="J2" s="5"/>
      <c r="K2" s="6"/>
      <c r="L2" s="6"/>
    </row>
    <row r="3" spans="1:27" ht="15.75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9"/>
      <c r="L3" s="10"/>
    </row>
    <row r="4" spans="1:27" ht="15.75" x14ac:dyDescent="0.25">
      <c r="A4" s="11" t="s">
        <v>0</v>
      </c>
      <c r="B4" s="12"/>
      <c r="C4" s="12"/>
      <c r="D4" s="12"/>
      <c r="F4" s="124" t="s">
        <v>1</v>
      </c>
      <c r="G4" s="53"/>
      <c r="H4" s="54"/>
      <c r="I4" s="14"/>
      <c r="J4" s="15"/>
      <c r="K4" s="16"/>
      <c r="L4" s="17"/>
    </row>
    <row r="5" spans="1:27" ht="15.75" x14ac:dyDescent="0.25">
      <c r="A5" s="68"/>
      <c r="B5" s="69"/>
      <c r="C5" s="69"/>
      <c r="D5" s="69"/>
      <c r="E5" s="70"/>
      <c r="F5" s="69"/>
      <c r="G5" s="71"/>
      <c r="H5" s="71"/>
      <c r="I5" s="69"/>
      <c r="J5" s="69"/>
      <c r="K5" s="69"/>
      <c r="L5" s="72"/>
    </row>
    <row r="6" spans="1:27" ht="15.75" x14ac:dyDescent="0.25">
      <c r="A6" s="11" t="s">
        <v>33</v>
      </c>
      <c r="B6" s="12"/>
      <c r="C6" s="12"/>
      <c r="D6" s="12"/>
      <c r="E6" s="20"/>
      <c r="F6" s="125">
        <v>200</v>
      </c>
      <c r="G6" s="22"/>
      <c r="H6" s="23"/>
      <c r="I6" s="24"/>
      <c r="J6" s="25"/>
      <c r="K6" s="16"/>
      <c r="L6" s="17"/>
    </row>
    <row r="7" spans="1:27" ht="15.75" x14ac:dyDescent="0.25">
      <c r="A7" s="18"/>
      <c r="B7" s="12"/>
      <c r="C7" s="12"/>
      <c r="D7" s="12"/>
      <c r="E7" s="19"/>
      <c r="F7" s="12"/>
      <c r="G7" s="15"/>
      <c r="H7" s="15"/>
      <c r="I7" s="19"/>
      <c r="J7" s="12"/>
      <c r="K7" s="16"/>
      <c r="L7" s="17"/>
    </row>
    <row r="8" spans="1:27" ht="19.5" thickBot="1" x14ac:dyDescent="0.3">
      <c r="A8" s="11" t="s">
        <v>35</v>
      </c>
      <c r="B8" s="86"/>
      <c r="C8" s="86"/>
      <c r="D8" s="86"/>
      <c r="F8" s="14">
        <f>F6*50</f>
        <v>10000</v>
      </c>
      <c r="G8" s="26" t="s">
        <v>2</v>
      </c>
      <c r="H8" s="87">
        <f>F8/43560</f>
        <v>0.2295684113865932</v>
      </c>
      <c r="I8" s="27" t="s">
        <v>3</v>
      </c>
      <c r="J8" s="28"/>
      <c r="K8" s="16"/>
      <c r="L8" s="17"/>
    </row>
    <row r="9" spans="1:27" ht="15.75" x14ac:dyDescent="0.25">
      <c r="A9" s="18"/>
      <c r="B9" s="12"/>
      <c r="C9" s="12"/>
      <c r="D9" s="12"/>
      <c r="E9" s="19"/>
      <c r="I9" s="19"/>
      <c r="J9" s="12"/>
      <c r="K9" s="16"/>
      <c r="L9" s="17"/>
      <c r="T9" s="55" t="s">
        <v>14</v>
      </c>
      <c r="U9" s="31" t="s">
        <v>20</v>
      </c>
      <c r="V9" s="31" t="s">
        <v>4</v>
      </c>
      <c r="W9" s="31" t="s">
        <v>5</v>
      </c>
      <c r="X9" s="31" t="s">
        <v>6</v>
      </c>
      <c r="Y9" s="31" t="s">
        <v>7</v>
      </c>
      <c r="Z9" s="31" t="s">
        <v>8</v>
      </c>
      <c r="AA9" s="31" t="s">
        <v>9</v>
      </c>
    </row>
    <row r="10" spans="1:27" ht="15.75" x14ac:dyDescent="0.25">
      <c r="A10" s="11" t="s">
        <v>34</v>
      </c>
      <c r="B10" s="12"/>
      <c r="C10" s="12"/>
      <c r="D10" s="12"/>
      <c r="F10" s="126">
        <v>1000</v>
      </c>
      <c r="G10" s="13"/>
      <c r="H10" s="88">
        <f>(F10*50)/43560</f>
        <v>1.1478420569329659</v>
      </c>
      <c r="I10" s="21" t="s">
        <v>3</v>
      </c>
      <c r="J10" s="28"/>
      <c r="K10" s="16"/>
      <c r="L10" s="17"/>
      <c r="T10" s="56" t="s">
        <v>1</v>
      </c>
      <c r="U10">
        <v>9.7000000000000003E-2</v>
      </c>
      <c r="V10">
        <v>0.20899999999999999</v>
      </c>
      <c r="W10">
        <v>0.34699999999999998</v>
      </c>
      <c r="X10">
        <v>0.50600000000000001</v>
      </c>
      <c r="Y10">
        <v>0.68300000000000005</v>
      </c>
      <c r="Z10">
        <v>0.878</v>
      </c>
      <c r="AA10">
        <v>1.0880000000000001</v>
      </c>
    </row>
    <row r="11" spans="1:27" ht="15.75" x14ac:dyDescent="0.25">
      <c r="A11" s="68"/>
      <c r="B11" s="69"/>
      <c r="C11" s="69"/>
      <c r="D11" s="69"/>
      <c r="E11" s="70"/>
      <c r="F11" s="69"/>
      <c r="G11" s="71"/>
      <c r="H11" s="71"/>
      <c r="I11" s="69"/>
      <c r="J11" s="69"/>
      <c r="K11" s="69"/>
      <c r="L11" s="72"/>
      <c r="T11" s="56" t="s">
        <v>15</v>
      </c>
      <c r="U11">
        <v>0.113</v>
      </c>
      <c r="V11">
        <v>0.24399999999999999</v>
      </c>
      <c r="W11">
        <v>0.40500000000000003</v>
      </c>
      <c r="X11">
        <v>0.59</v>
      </c>
      <c r="Y11">
        <v>0.79700000000000004</v>
      </c>
      <c r="Z11">
        <v>1.024</v>
      </c>
      <c r="AA11">
        <v>1.27</v>
      </c>
    </row>
    <row r="12" spans="1:27" ht="15.75" x14ac:dyDescent="0.25">
      <c r="A12" s="11" t="s">
        <v>25</v>
      </c>
      <c r="B12" s="12"/>
      <c r="C12" s="12"/>
      <c r="D12" s="12"/>
      <c r="E12" s="20"/>
      <c r="F12" s="125">
        <v>200</v>
      </c>
      <c r="G12" s="22"/>
      <c r="H12" s="23"/>
      <c r="I12" s="24"/>
      <c r="J12" s="25"/>
      <c r="K12" s="16"/>
      <c r="L12" s="17"/>
      <c r="T12" s="56" t="s">
        <v>16</v>
      </c>
      <c r="U12">
        <v>0.13600000000000001</v>
      </c>
      <c r="V12">
        <v>0.29299999999999998</v>
      </c>
      <c r="W12">
        <v>0.48599999999999999</v>
      </c>
      <c r="X12">
        <v>0.70799999999999996</v>
      </c>
      <c r="Y12">
        <v>0.95699999999999996</v>
      </c>
      <c r="Z12">
        <v>1.2290000000000001</v>
      </c>
      <c r="AA12">
        <v>1.524</v>
      </c>
    </row>
    <row r="13" spans="1:27" ht="15.75" x14ac:dyDescent="0.25">
      <c r="A13" s="18"/>
      <c r="B13" s="12"/>
      <c r="C13" s="12"/>
      <c r="D13" s="12"/>
      <c r="E13" s="19"/>
      <c r="F13" s="12"/>
      <c r="G13" s="15"/>
      <c r="H13" s="15"/>
      <c r="I13" s="19"/>
      <c r="J13" s="12"/>
      <c r="K13" s="16"/>
      <c r="L13" s="17"/>
      <c r="T13" s="56" t="s">
        <v>17</v>
      </c>
      <c r="U13">
        <v>0.123</v>
      </c>
      <c r="V13">
        <v>0.26700000000000002</v>
      </c>
      <c r="W13">
        <v>0.442</v>
      </c>
      <c r="X13">
        <v>0.64400000000000002</v>
      </c>
      <c r="Y13">
        <v>0.87</v>
      </c>
      <c r="Z13">
        <v>1.117</v>
      </c>
      <c r="AA13">
        <v>1.385</v>
      </c>
    </row>
    <row r="14" spans="1:27" ht="18.75" x14ac:dyDescent="0.25">
      <c r="A14" s="11" t="s">
        <v>36</v>
      </c>
      <c r="B14" s="12"/>
      <c r="C14" s="12"/>
      <c r="D14" s="12"/>
      <c r="E14" s="20"/>
      <c r="F14" s="14">
        <f>F12*25</f>
        <v>5000</v>
      </c>
      <c r="G14" s="26" t="s">
        <v>2</v>
      </c>
      <c r="H14" s="87">
        <f>F14/43560</f>
        <v>0.1147842056932966</v>
      </c>
      <c r="I14" s="27" t="s">
        <v>3</v>
      </c>
      <c r="J14" s="28"/>
      <c r="K14" s="16"/>
      <c r="L14" s="17"/>
      <c r="T14" s="56" t="s">
        <v>18</v>
      </c>
      <c r="U14">
        <v>0.151</v>
      </c>
      <c r="V14">
        <v>0.32600000000000001</v>
      </c>
      <c r="W14">
        <v>0.54</v>
      </c>
      <c r="X14">
        <v>0.78700000000000003</v>
      </c>
      <c r="Y14">
        <v>1.0629999999999999</v>
      </c>
      <c r="Z14">
        <v>1.3660000000000001</v>
      </c>
      <c r="AA14">
        <v>1.6930000000000001</v>
      </c>
    </row>
    <row r="15" spans="1:27" ht="15.75" x14ac:dyDescent="0.25">
      <c r="A15" s="18"/>
      <c r="B15" s="12"/>
      <c r="C15" s="12"/>
      <c r="D15" s="12"/>
      <c r="E15" s="19"/>
      <c r="I15" s="19"/>
      <c r="J15" s="12"/>
      <c r="K15" s="16"/>
      <c r="L15" s="17"/>
    </row>
    <row r="16" spans="1:27" ht="16.5" thickBot="1" x14ac:dyDescent="0.3">
      <c r="A16" s="11" t="s">
        <v>27</v>
      </c>
      <c r="B16" s="12"/>
      <c r="C16" s="12"/>
      <c r="D16" s="12"/>
      <c r="F16" s="126">
        <v>1000</v>
      </c>
      <c r="G16" s="13"/>
      <c r="H16" s="88">
        <f>(F16*25)/43560</f>
        <v>0.57392102846648296</v>
      </c>
      <c r="I16" s="21" t="s">
        <v>3</v>
      </c>
      <c r="J16" s="28"/>
      <c r="K16" s="16"/>
      <c r="L16" s="17"/>
    </row>
    <row r="17" spans="1:14" ht="16.5" thickBot="1" x14ac:dyDescent="0.3">
      <c r="A17" s="30"/>
      <c r="B17" s="31"/>
      <c r="C17" s="31"/>
      <c r="D17" s="31"/>
      <c r="E17" s="31"/>
      <c r="F17" s="31"/>
      <c r="G17" s="31"/>
      <c r="H17" s="31"/>
      <c r="I17" s="29"/>
      <c r="J17" s="32"/>
      <c r="K17" s="33"/>
      <c r="L17" s="32"/>
    </row>
    <row r="18" spans="1:14" ht="15.75" x14ac:dyDescent="0.25">
      <c r="A18" s="73" t="s">
        <v>37</v>
      </c>
      <c r="B18" s="89" t="s">
        <v>20</v>
      </c>
      <c r="C18" s="89" t="s">
        <v>4</v>
      </c>
      <c r="D18" s="89" t="s">
        <v>5</v>
      </c>
      <c r="E18" s="89" t="s">
        <v>6</v>
      </c>
      <c r="F18" s="89" t="s">
        <v>7</v>
      </c>
      <c r="G18" s="89" t="s">
        <v>8</v>
      </c>
      <c r="H18" s="89" t="s">
        <v>9</v>
      </c>
      <c r="I18" s="29"/>
      <c r="J18" s="32"/>
      <c r="K18" s="33"/>
      <c r="L18" s="32"/>
    </row>
    <row r="19" spans="1:14" ht="15.75" customHeight="1" x14ac:dyDescent="0.25">
      <c r="A19" s="285" t="s">
        <v>45</v>
      </c>
      <c r="B19" s="286"/>
      <c r="C19" s="286"/>
      <c r="D19" s="286"/>
      <c r="E19" s="286"/>
      <c r="F19" s="286"/>
      <c r="G19" s="286"/>
      <c r="H19" s="287"/>
      <c r="I19" s="83" t="s">
        <v>41</v>
      </c>
      <c r="J19" s="84"/>
      <c r="K19" s="84"/>
      <c r="L19" s="119">
        <f>(B22*B48)+(C22*C48)+(D22*D48)+(E22*E48)+(F22*F48)+(G22*G48)+(H22*H48)</f>
        <v>0</v>
      </c>
      <c r="N19" s="74"/>
    </row>
    <row r="20" spans="1:14" ht="15.75" x14ac:dyDescent="0.25">
      <c r="A20" s="106" t="s">
        <v>30</v>
      </c>
      <c r="B20" s="279">
        <f>'TALLY SHEET'!B4+'TALLY SHEET'!B8</f>
        <v>0</v>
      </c>
      <c r="C20" s="279">
        <f>'TALLY SHEET'!C4+'TALLY SHEET'!C8</f>
        <v>0</v>
      </c>
      <c r="D20" s="279">
        <f>'TALLY SHEET'!D4+'TALLY SHEET'!D8</f>
        <v>0</v>
      </c>
      <c r="E20" s="279">
        <f>'TALLY SHEET'!E4+'TALLY SHEET'!E8</f>
        <v>0</v>
      </c>
      <c r="F20" s="279">
        <f>'TALLY SHEET'!F4+'TALLY SHEET'!F8</f>
        <v>0</v>
      </c>
      <c r="G20" s="279">
        <f>'TALLY SHEET'!G4+'TALLY SHEET'!G8</f>
        <v>0</v>
      </c>
      <c r="H20" s="279">
        <f>'TALLY SHEET'!H4+'TALLY SHEET'!H8</f>
        <v>0</v>
      </c>
      <c r="I20" s="35" t="s">
        <v>21</v>
      </c>
      <c r="J20" s="36"/>
      <c r="K20" s="37"/>
      <c r="L20" s="38">
        <f t="shared" ref="L20:L25" si="0">SUM(B20:H20)</f>
        <v>0</v>
      </c>
    </row>
    <row r="21" spans="1:14" ht="15.75" x14ac:dyDescent="0.25">
      <c r="A21" s="107" t="s">
        <v>58</v>
      </c>
      <c r="B21" s="58">
        <f>B22*H10</f>
        <v>0</v>
      </c>
      <c r="C21" s="58">
        <f>C22*H10</f>
        <v>0</v>
      </c>
      <c r="D21" s="58">
        <f>D22*H10</f>
        <v>0</v>
      </c>
      <c r="E21" s="58">
        <f>E22*H10</f>
        <v>0</v>
      </c>
      <c r="F21" s="58">
        <f>F22*H10</f>
        <v>0</v>
      </c>
      <c r="G21" s="58">
        <f>G22*H10</f>
        <v>0</v>
      </c>
      <c r="H21" s="58">
        <f>H22*H10</f>
        <v>0</v>
      </c>
      <c r="I21" s="35" t="s">
        <v>59</v>
      </c>
      <c r="J21" s="39"/>
      <c r="K21" s="37"/>
      <c r="L21" s="65">
        <f t="shared" si="0"/>
        <v>0</v>
      </c>
    </row>
    <row r="22" spans="1:14" ht="16.5" thickBot="1" x14ac:dyDescent="0.3">
      <c r="A22" s="92" t="s">
        <v>60</v>
      </c>
      <c r="B22" s="93">
        <f>B20/H8</f>
        <v>0</v>
      </c>
      <c r="C22" s="93">
        <f>C20/H8</f>
        <v>0</v>
      </c>
      <c r="D22" s="93">
        <f>D20/H8</f>
        <v>0</v>
      </c>
      <c r="E22" s="93">
        <f>E20/H8</f>
        <v>0</v>
      </c>
      <c r="F22" s="93">
        <f>F20/H8</f>
        <v>0</v>
      </c>
      <c r="G22" s="93">
        <f>G20/H8</f>
        <v>0</v>
      </c>
      <c r="H22" s="93">
        <f>H20/H8</f>
        <v>0</v>
      </c>
      <c r="I22" s="110" t="s">
        <v>61</v>
      </c>
      <c r="J22" s="111"/>
      <c r="K22" s="112"/>
      <c r="L22" s="113">
        <f t="shared" si="0"/>
        <v>0</v>
      </c>
      <c r="M22" s="57"/>
    </row>
    <row r="23" spans="1:14" ht="16.5" thickTop="1" x14ac:dyDescent="0.25">
      <c r="A23" s="109" t="s">
        <v>47</v>
      </c>
      <c r="B23" s="281">
        <f>'60-10 Field Sheet'!B8</f>
        <v>0</v>
      </c>
      <c r="C23" s="281">
        <f>'60-10 Field Sheet'!C8</f>
        <v>0</v>
      </c>
      <c r="D23" s="281">
        <f>'60-10 Field Sheet'!D8</f>
        <v>0</v>
      </c>
      <c r="E23" s="281">
        <f>'60-10 Field Sheet'!E8</f>
        <v>0</v>
      </c>
      <c r="F23" s="281">
        <f>'60-10 Field Sheet'!F8</f>
        <v>0</v>
      </c>
      <c r="G23" s="281">
        <f>'60-10 Field Sheet'!G8</f>
        <v>0</v>
      </c>
      <c r="H23" s="281">
        <f>'60-10 Field Sheet'!H8</f>
        <v>0</v>
      </c>
      <c r="I23" s="99" t="s">
        <v>42</v>
      </c>
      <c r="J23" s="116"/>
      <c r="K23" s="116"/>
      <c r="L23" s="117">
        <f t="shared" si="0"/>
        <v>0</v>
      </c>
      <c r="M23" s="57"/>
    </row>
    <row r="24" spans="1:14" ht="15.75" x14ac:dyDescent="0.25">
      <c r="A24" s="108" t="s">
        <v>62</v>
      </c>
      <c r="B24" s="90">
        <f>B25*H10</f>
        <v>0</v>
      </c>
      <c r="C24" s="90">
        <f>C25*H10</f>
        <v>0</v>
      </c>
      <c r="D24" s="90">
        <f>D25*H10</f>
        <v>0</v>
      </c>
      <c r="E24" s="90">
        <f>E25*H10</f>
        <v>0</v>
      </c>
      <c r="F24" s="90">
        <f>F25*H10</f>
        <v>0</v>
      </c>
      <c r="G24" s="90">
        <f>G25*H10</f>
        <v>0</v>
      </c>
      <c r="H24" s="90">
        <f>H25*H10</f>
        <v>0</v>
      </c>
      <c r="I24" s="100" t="s">
        <v>63</v>
      </c>
      <c r="J24" s="101"/>
      <c r="K24" s="102"/>
      <c r="L24" s="118">
        <f t="shared" si="0"/>
        <v>0</v>
      </c>
    </row>
    <row r="25" spans="1:14" ht="15.75" x14ac:dyDescent="0.25">
      <c r="A25" s="91" t="s">
        <v>64</v>
      </c>
      <c r="B25" s="90">
        <f>B23/H8</f>
        <v>0</v>
      </c>
      <c r="C25" s="90">
        <f>C23/H8</f>
        <v>0</v>
      </c>
      <c r="D25" s="90">
        <f>D23/H8</f>
        <v>0</v>
      </c>
      <c r="E25" s="90">
        <f>E23/H8</f>
        <v>0</v>
      </c>
      <c r="F25" s="90">
        <f>F23/H8</f>
        <v>0</v>
      </c>
      <c r="G25" s="90">
        <f>G23/H8</f>
        <v>0</v>
      </c>
      <c r="H25" s="90">
        <f>H23/H8</f>
        <v>0</v>
      </c>
      <c r="I25" s="103" t="s">
        <v>65</v>
      </c>
      <c r="J25" s="104"/>
      <c r="K25" s="104"/>
      <c r="L25" s="105">
        <f t="shared" si="0"/>
        <v>0</v>
      </c>
    </row>
    <row r="26" spans="1:14" ht="15.75" x14ac:dyDescent="0.25">
      <c r="A26" s="43" t="s">
        <v>10</v>
      </c>
      <c r="B26" s="97"/>
      <c r="C26" s="97"/>
      <c r="D26" s="97"/>
      <c r="E26" s="97"/>
      <c r="F26" s="97"/>
      <c r="G26" s="97"/>
      <c r="H26" s="97"/>
      <c r="I26" s="81" t="s">
        <v>31</v>
      </c>
      <c r="J26" s="44"/>
      <c r="K26" s="45"/>
      <c r="L26" s="66"/>
    </row>
    <row r="27" spans="1:14" ht="15.75" x14ac:dyDescent="0.25">
      <c r="A27" s="61" t="s">
        <v>11</v>
      </c>
      <c r="B27" s="94">
        <f t="shared" ref="B27:H27" si="1">B25*B48</f>
        <v>0</v>
      </c>
      <c r="C27" s="94">
        <f t="shared" si="1"/>
        <v>0</v>
      </c>
      <c r="D27" s="94">
        <f t="shared" si="1"/>
        <v>0</v>
      </c>
      <c r="E27" s="94">
        <f t="shared" si="1"/>
        <v>0</v>
      </c>
      <c r="F27" s="94">
        <f t="shared" si="1"/>
        <v>0</v>
      </c>
      <c r="G27" s="94">
        <f t="shared" si="1"/>
        <v>0</v>
      </c>
      <c r="H27" s="94">
        <f t="shared" si="1"/>
        <v>0</v>
      </c>
      <c r="I27" s="67" t="s">
        <v>40</v>
      </c>
      <c r="J27" s="44"/>
      <c r="K27" s="45"/>
      <c r="L27" s="66">
        <f>SUM(B27:H27)</f>
        <v>0</v>
      </c>
    </row>
    <row r="28" spans="1:14" x14ac:dyDescent="0.25">
      <c r="A28" s="62" t="s">
        <v>13</v>
      </c>
      <c r="B28" s="269"/>
      <c r="C28" s="96"/>
      <c r="D28" s="96"/>
      <c r="E28" s="96"/>
      <c r="F28" s="96"/>
      <c r="G28" s="96"/>
      <c r="H28" s="96"/>
      <c r="I28" s="46"/>
      <c r="J28" s="34"/>
      <c r="K28" s="42"/>
      <c r="L28" s="34"/>
    </row>
    <row r="29" spans="1:14" ht="15.75" x14ac:dyDescent="0.25">
      <c r="A29" s="43" t="s">
        <v>66</v>
      </c>
      <c r="B29" s="94"/>
      <c r="C29" s="270"/>
      <c r="D29" s="97"/>
      <c r="E29" s="97"/>
      <c r="F29" s="97"/>
      <c r="G29" s="97"/>
      <c r="H29" s="97"/>
      <c r="I29" s="81" t="s">
        <v>31</v>
      </c>
      <c r="J29" s="44"/>
      <c r="K29" s="45"/>
      <c r="L29" s="66"/>
    </row>
    <row r="30" spans="1:14" ht="15.75" x14ac:dyDescent="0.25">
      <c r="A30" s="61" t="s">
        <v>67</v>
      </c>
      <c r="B30" s="94">
        <f t="shared" ref="B30:H30" si="2">B25*B50</f>
        <v>0</v>
      </c>
      <c r="C30" s="94">
        <f t="shared" si="2"/>
        <v>0</v>
      </c>
      <c r="D30" s="94">
        <f t="shared" si="2"/>
        <v>0</v>
      </c>
      <c r="E30" s="94">
        <f t="shared" si="2"/>
        <v>0</v>
      </c>
      <c r="F30" s="94">
        <f t="shared" si="2"/>
        <v>0</v>
      </c>
      <c r="G30" s="94">
        <f t="shared" si="2"/>
        <v>0</v>
      </c>
      <c r="H30" s="94">
        <f t="shared" si="2"/>
        <v>0</v>
      </c>
      <c r="I30" s="67" t="s">
        <v>68</v>
      </c>
      <c r="J30" s="44"/>
      <c r="K30" s="45"/>
      <c r="L30" s="66">
        <f>SUM(B30:H30)</f>
        <v>0</v>
      </c>
    </row>
    <row r="31" spans="1:14" x14ac:dyDescent="0.25">
      <c r="A31" s="62" t="s">
        <v>13</v>
      </c>
      <c r="B31" s="269"/>
      <c r="C31" s="96"/>
      <c r="D31" s="96"/>
      <c r="E31" s="96"/>
      <c r="F31" s="96"/>
      <c r="G31" s="96"/>
      <c r="H31" s="96"/>
      <c r="I31" s="46"/>
      <c r="J31" s="34"/>
      <c r="K31" s="42"/>
      <c r="L31" s="34"/>
    </row>
    <row r="32" spans="1:14" ht="16.5" thickBot="1" x14ac:dyDescent="0.3">
      <c r="A32" s="285" t="s">
        <v>46</v>
      </c>
      <c r="B32" s="286"/>
      <c r="C32" s="286"/>
      <c r="D32" s="286"/>
      <c r="E32" s="286"/>
      <c r="F32" s="286"/>
      <c r="G32" s="286"/>
      <c r="H32" s="287"/>
      <c r="I32" s="82" t="s">
        <v>41</v>
      </c>
      <c r="J32" s="85"/>
      <c r="K32" s="85"/>
      <c r="L32" s="98">
        <f>(B36*B48)+(C36*C48)+(D36*D48)+(E36*E48)+(F36*F48)+(G36*G48)+(H36*H48)</f>
        <v>0</v>
      </c>
    </row>
    <row r="33" spans="1:12" ht="15.75" x14ac:dyDescent="0.25">
      <c r="A33" s="73" t="s">
        <v>37</v>
      </c>
      <c r="B33" s="89" t="s">
        <v>20</v>
      </c>
      <c r="C33" s="89" t="s">
        <v>4</v>
      </c>
      <c r="D33" s="89" t="s">
        <v>5</v>
      </c>
      <c r="E33" s="89" t="s">
        <v>6</v>
      </c>
      <c r="F33" s="89" t="s">
        <v>7</v>
      </c>
      <c r="G33" s="89" t="s">
        <v>8</v>
      </c>
      <c r="H33" s="89" t="s">
        <v>9</v>
      </c>
      <c r="I33" s="29"/>
      <c r="J33" s="32"/>
      <c r="K33" s="33"/>
      <c r="L33" s="32"/>
    </row>
    <row r="34" spans="1:12" ht="15.75" x14ac:dyDescent="0.25">
      <c r="A34" s="106" t="s">
        <v>30</v>
      </c>
      <c r="B34" s="279">
        <f>'TALLY SHEET'!B12</f>
        <v>0</v>
      </c>
      <c r="C34" s="279">
        <f>'TALLY SHEET'!C12</f>
        <v>0</v>
      </c>
      <c r="D34" s="279">
        <f>'TALLY SHEET'!D12</f>
        <v>0</v>
      </c>
      <c r="E34" s="279">
        <f>'TALLY SHEET'!E12</f>
        <v>0</v>
      </c>
      <c r="F34" s="279">
        <f>'TALLY SHEET'!F12</f>
        <v>0</v>
      </c>
      <c r="G34" s="279">
        <f>'TALLY SHEET'!G12</f>
        <v>0</v>
      </c>
      <c r="H34" s="279">
        <f>'TALLY SHEET'!H12</f>
        <v>0</v>
      </c>
      <c r="I34" s="78" t="s">
        <v>21</v>
      </c>
      <c r="J34" s="79"/>
      <c r="K34" s="37"/>
      <c r="L34" s="80">
        <f t="shared" ref="L34:L39" si="3">SUM(B34:H34)</f>
        <v>0</v>
      </c>
    </row>
    <row r="35" spans="1:12" ht="15.75" x14ac:dyDescent="0.25">
      <c r="A35" s="107" t="s">
        <v>58</v>
      </c>
      <c r="B35" s="121">
        <f>B36*H16</f>
        <v>0</v>
      </c>
      <c r="C35" s="122">
        <f>C36*H16</f>
        <v>0</v>
      </c>
      <c r="D35" s="122">
        <f>D36*H16</f>
        <v>0</v>
      </c>
      <c r="E35" s="122">
        <f>E36*H16</f>
        <v>0</v>
      </c>
      <c r="F35" s="122">
        <f>F36*H16</f>
        <v>0</v>
      </c>
      <c r="G35" s="122">
        <f>G36*H16</f>
        <v>0</v>
      </c>
      <c r="H35" s="122">
        <f>H36*H16</f>
        <v>0</v>
      </c>
      <c r="I35" s="35" t="s">
        <v>59</v>
      </c>
      <c r="J35" s="36"/>
      <c r="K35" s="79"/>
      <c r="L35" s="123">
        <f t="shared" si="3"/>
        <v>0</v>
      </c>
    </row>
    <row r="36" spans="1:12" ht="16.5" thickBot="1" x14ac:dyDescent="0.3">
      <c r="A36" s="92" t="s">
        <v>60</v>
      </c>
      <c r="B36" s="120">
        <f>B34/H14</f>
        <v>0</v>
      </c>
      <c r="C36" s="120">
        <f>C34/H14</f>
        <v>0</v>
      </c>
      <c r="D36" s="120">
        <f>D34/H14</f>
        <v>0</v>
      </c>
      <c r="E36" s="120">
        <f>E34/H14</f>
        <v>0</v>
      </c>
      <c r="F36" s="120">
        <f>F34/H14</f>
        <v>0</v>
      </c>
      <c r="G36" s="120">
        <f>G34/H14</f>
        <v>0</v>
      </c>
      <c r="H36" s="120">
        <f>H34/H14</f>
        <v>0</v>
      </c>
      <c r="I36" s="110" t="s">
        <v>61</v>
      </c>
      <c r="J36" s="112"/>
      <c r="K36" s="112"/>
      <c r="L36" s="113">
        <f t="shared" si="3"/>
        <v>0</v>
      </c>
    </row>
    <row r="37" spans="1:12" ht="16.5" thickTop="1" x14ac:dyDescent="0.25">
      <c r="A37" s="109" t="s">
        <v>47</v>
      </c>
      <c r="B37" s="281">
        <f>'60-10 Field Sheet'!B15</f>
        <v>0</v>
      </c>
      <c r="C37" s="281">
        <f>'60-10 Field Sheet'!C15</f>
        <v>0</v>
      </c>
      <c r="D37" s="281">
        <f>'60-10 Field Sheet'!D15</f>
        <v>0</v>
      </c>
      <c r="E37" s="281">
        <f>'60-10 Field Sheet'!E15</f>
        <v>0</v>
      </c>
      <c r="F37" s="281">
        <f>'60-10 Field Sheet'!F15</f>
        <v>0</v>
      </c>
      <c r="G37" s="281">
        <f>'60-10 Field Sheet'!G15</f>
        <v>0</v>
      </c>
      <c r="H37" s="281">
        <f>'60-10 Field Sheet'!H15</f>
        <v>0</v>
      </c>
      <c r="I37" s="99" t="s">
        <v>42</v>
      </c>
      <c r="J37" s="114"/>
      <c r="K37" s="114"/>
      <c r="L37" s="115">
        <f t="shared" si="3"/>
        <v>0</v>
      </c>
    </row>
    <row r="38" spans="1:12" ht="15.75" x14ac:dyDescent="0.25">
      <c r="A38" s="109" t="s">
        <v>62</v>
      </c>
      <c r="B38" s="90">
        <f>B39*H16</f>
        <v>0</v>
      </c>
      <c r="C38" s="90">
        <f>C39*H16</f>
        <v>0</v>
      </c>
      <c r="D38" s="90">
        <f>D39*H16</f>
        <v>0</v>
      </c>
      <c r="E38" s="90">
        <f>E39*H16</f>
        <v>0</v>
      </c>
      <c r="F38" s="90">
        <f>F39*H16</f>
        <v>0</v>
      </c>
      <c r="G38" s="90">
        <f>G39*H16</f>
        <v>0</v>
      </c>
      <c r="H38" s="90">
        <f>H39*H16</f>
        <v>0</v>
      </c>
      <c r="I38" s="100" t="s">
        <v>63</v>
      </c>
      <c r="J38" s="101"/>
      <c r="K38" s="102"/>
      <c r="L38" s="118">
        <f t="shared" si="3"/>
        <v>0</v>
      </c>
    </row>
    <row r="39" spans="1:12" ht="15.75" x14ac:dyDescent="0.25">
      <c r="A39" s="109" t="s">
        <v>64</v>
      </c>
      <c r="B39" s="90">
        <f>B37/H14</f>
        <v>0</v>
      </c>
      <c r="C39" s="90">
        <f>C37/H14</f>
        <v>0</v>
      </c>
      <c r="D39" s="90">
        <f>D37/H14</f>
        <v>0</v>
      </c>
      <c r="E39" s="90">
        <f>E37/H14</f>
        <v>0</v>
      </c>
      <c r="F39" s="90">
        <f>F37/H14</f>
        <v>0</v>
      </c>
      <c r="G39" s="90">
        <f>G37/H14</f>
        <v>0</v>
      </c>
      <c r="H39" s="90">
        <f>H37/H14</f>
        <v>0</v>
      </c>
      <c r="I39" s="103" t="s">
        <v>65</v>
      </c>
      <c r="J39" s="104"/>
      <c r="K39" s="104"/>
      <c r="L39" s="105">
        <f t="shared" si="3"/>
        <v>0</v>
      </c>
    </row>
    <row r="40" spans="1:12" ht="15.75" x14ac:dyDescent="0.25">
      <c r="A40" s="43" t="s">
        <v>10</v>
      </c>
      <c r="B40" s="97"/>
      <c r="C40" s="97"/>
      <c r="D40" s="97"/>
      <c r="E40" s="97"/>
      <c r="F40" s="97"/>
      <c r="G40" s="97"/>
      <c r="H40" s="97"/>
      <c r="I40" s="81" t="s">
        <v>32</v>
      </c>
      <c r="J40" s="44"/>
      <c r="K40" s="45"/>
      <c r="L40" s="66"/>
    </row>
    <row r="41" spans="1:12" ht="15.75" x14ac:dyDescent="0.25">
      <c r="A41" s="61" t="s">
        <v>11</v>
      </c>
      <c r="B41" s="94">
        <f>B39*B48</f>
        <v>0</v>
      </c>
      <c r="C41" s="94">
        <f t="shared" ref="C41:H41" si="4">C39*C48</f>
        <v>0</v>
      </c>
      <c r="D41" s="94">
        <f t="shared" si="4"/>
        <v>0</v>
      </c>
      <c r="E41" s="94">
        <f t="shared" si="4"/>
        <v>0</v>
      </c>
      <c r="F41" s="94">
        <f t="shared" si="4"/>
        <v>0</v>
      </c>
      <c r="G41" s="94">
        <f t="shared" si="4"/>
        <v>0</v>
      </c>
      <c r="H41" s="94">
        <f t="shared" si="4"/>
        <v>0</v>
      </c>
      <c r="I41" s="67" t="s">
        <v>40</v>
      </c>
      <c r="J41" s="44"/>
      <c r="K41" s="45"/>
      <c r="L41" s="66">
        <f>SUM(B41:H41)</f>
        <v>0</v>
      </c>
    </row>
    <row r="42" spans="1:12" x14ac:dyDescent="0.25">
      <c r="A42" s="62" t="s">
        <v>13</v>
      </c>
      <c r="B42" s="269"/>
      <c r="C42" s="96"/>
      <c r="D42" s="96"/>
      <c r="E42" s="96"/>
      <c r="F42" s="96"/>
      <c r="G42" s="96"/>
      <c r="H42" s="96"/>
      <c r="I42" s="41"/>
      <c r="J42" s="34"/>
      <c r="K42" s="42"/>
      <c r="L42" s="34"/>
    </row>
    <row r="43" spans="1:12" ht="15.75" x14ac:dyDescent="0.25">
      <c r="A43" s="271" t="s">
        <v>66</v>
      </c>
      <c r="B43" s="97"/>
      <c r="C43" s="97"/>
      <c r="D43" s="97"/>
      <c r="E43" s="97"/>
      <c r="F43" s="97"/>
      <c r="G43" s="97"/>
      <c r="H43" s="97"/>
      <c r="I43" s="81" t="s">
        <v>32</v>
      </c>
      <c r="J43" s="44"/>
      <c r="K43" s="45"/>
      <c r="L43" s="66"/>
    </row>
    <row r="44" spans="1:12" ht="15.75" x14ac:dyDescent="0.25">
      <c r="A44" s="43" t="s">
        <v>67</v>
      </c>
      <c r="B44" s="94">
        <f>B39*B50</f>
        <v>0</v>
      </c>
      <c r="C44" s="94">
        <f t="shared" ref="C44:H44" si="5">C39*C50</f>
        <v>0</v>
      </c>
      <c r="D44" s="94">
        <f t="shared" si="5"/>
        <v>0</v>
      </c>
      <c r="E44" s="94">
        <f t="shared" si="5"/>
        <v>0</v>
      </c>
      <c r="F44" s="94">
        <f t="shared" si="5"/>
        <v>0</v>
      </c>
      <c r="G44" s="94">
        <f t="shared" si="5"/>
        <v>0</v>
      </c>
      <c r="H44" s="94">
        <f t="shared" si="5"/>
        <v>0</v>
      </c>
      <c r="I44" s="67" t="s">
        <v>68</v>
      </c>
      <c r="J44" s="44"/>
      <c r="K44" s="45"/>
      <c r="L44" s="66">
        <f>SUM(B44:H44)</f>
        <v>0</v>
      </c>
    </row>
    <row r="45" spans="1:12" x14ac:dyDescent="0.25">
      <c r="A45" s="272" t="s">
        <v>13</v>
      </c>
      <c r="B45" s="273"/>
      <c r="C45" s="274"/>
      <c r="D45" s="274"/>
      <c r="E45" s="274"/>
      <c r="F45" s="274"/>
      <c r="G45" s="274"/>
      <c r="H45" s="274"/>
      <c r="I45" s="42"/>
      <c r="J45" s="34"/>
      <c r="K45" s="42"/>
      <c r="L45" s="34"/>
    </row>
    <row r="46" spans="1:12" ht="15.75" x14ac:dyDescent="0.25">
      <c r="A46" s="48"/>
      <c r="B46" s="49"/>
      <c r="C46" s="49"/>
      <c r="D46" s="50"/>
      <c r="E46" s="51"/>
      <c r="F46" s="52"/>
      <c r="G46" s="50"/>
      <c r="H46" s="75"/>
      <c r="I46" s="76"/>
      <c r="J46" s="77"/>
      <c r="K46" s="77"/>
      <c r="L46" s="75"/>
    </row>
    <row r="47" spans="1:12" ht="15.75" x14ac:dyDescent="0.25">
      <c r="A47" s="47" t="s">
        <v>19</v>
      </c>
      <c r="B47" s="40"/>
      <c r="C47" s="40"/>
      <c r="D47" s="40"/>
      <c r="E47" s="40"/>
      <c r="F47" s="40"/>
      <c r="G47" s="40"/>
      <c r="H47" s="40"/>
    </row>
    <row r="48" spans="1:12" ht="15.75" x14ac:dyDescent="0.25">
      <c r="A48" s="63" t="s">
        <v>12</v>
      </c>
      <c r="B48" s="64">
        <f>VLOOKUP(F4,T9:AA14,2,FALSE)</f>
        <v>9.7000000000000003E-2</v>
      </c>
      <c r="C48" s="275">
        <f>VLOOKUP(F4,T9:AA14,3,FALSE)</f>
        <v>0.20899999999999999</v>
      </c>
      <c r="D48" s="275">
        <f>VLOOKUP(F4,T9:AA14,4,FALSE)</f>
        <v>0.34699999999999998</v>
      </c>
      <c r="E48" s="275">
        <f>VLOOKUP(F4,T9:AA14,5,FALSE)</f>
        <v>0.50600000000000001</v>
      </c>
      <c r="F48" s="275">
        <f>VLOOKUP(F4,T9:AA14,6,FALSE)</f>
        <v>0.68300000000000005</v>
      </c>
      <c r="G48" s="275">
        <f>VLOOKUP(F4,T9:AA14,7,FALSE)</f>
        <v>0.878</v>
      </c>
      <c r="H48" s="276">
        <f>VLOOKUP(F4,T9:AA14,8,FALSE)</f>
        <v>1.0880000000000001</v>
      </c>
    </row>
    <row r="49" spans="1:8" x14ac:dyDescent="0.25">
      <c r="A49" s="59" t="s">
        <v>69</v>
      </c>
      <c r="B49" s="60"/>
      <c r="C49" s="60"/>
      <c r="D49" s="60"/>
      <c r="E49" s="60"/>
      <c r="F49" s="60"/>
      <c r="G49" s="60"/>
      <c r="H49" s="60"/>
    </row>
    <row r="50" spans="1:8" x14ac:dyDescent="0.25">
      <c r="A50" s="277" t="s">
        <v>12</v>
      </c>
      <c r="B50" s="278">
        <f>0.00545415*6^2</f>
        <v>0.19634939999999998</v>
      </c>
      <c r="C50" s="278">
        <f>0.00545415*10^2</f>
        <v>0.54541499999999998</v>
      </c>
      <c r="D50" s="278">
        <f>0.00545415*14^2</f>
        <v>1.0690134</v>
      </c>
      <c r="E50" s="278">
        <f>0.00545415*18^2</f>
        <v>1.7671446</v>
      </c>
      <c r="F50" s="278">
        <f>0.00545415*22^2</f>
        <v>2.6398085999999998</v>
      </c>
      <c r="G50" s="278">
        <f>0.00545415*26^2</f>
        <v>3.6870053999999999</v>
      </c>
      <c r="H50" s="278">
        <f>0.00545415*30^2</f>
        <v>4.9087350000000001</v>
      </c>
    </row>
  </sheetData>
  <sheetProtection password="CC3A" sheet="1" objects="1" scenarios="1" selectLockedCells="1"/>
  <customSheetViews>
    <customSheetView guid="{A581AC35-C79A-4130-9BCE-64DD9CEDDD67}" scale="130" topLeftCell="A16">
      <selection activeCell="H36" sqref="H36"/>
      <pageMargins left="0.7" right="0.7" top="0.75" bottom="0.75" header="0.3" footer="0.3"/>
      <pageSetup orientation="portrait" r:id="rId1"/>
    </customSheetView>
  </customSheetViews>
  <mergeCells count="2">
    <mergeCell ref="A19:H19"/>
    <mergeCell ref="A32:H32"/>
  </mergeCells>
  <dataValidations count="1">
    <dataValidation type="list" allowBlank="1" showInputMessage="1" showErrorMessage="1" sqref="F4">
      <formula1>"NIGF (North Idaho Grand Fir), CIGF (Central Idaho Grand Fir), SIGF (Southern Idaho Grand Fir), WHSF (Western Hemlock-Subalpine Fir), DFPP (Douglas-fir-Ponderosa Pine)"</formula1>
    </dataValidation>
  </dataValidation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18"/>
  <sheetViews>
    <sheetView workbookViewId="0">
      <selection activeCell="O8" sqref="O8"/>
    </sheetView>
  </sheetViews>
  <sheetFormatPr defaultRowHeight="15" x14ac:dyDescent="0.25"/>
  <cols>
    <col min="1" max="1" width="9.28515625" style="244" customWidth="1"/>
    <col min="2" max="10" width="8" style="244" customWidth="1"/>
    <col min="11" max="11" width="8.5703125" style="244" customWidth="1"/>
    <col min="12" max="12" width="9.140625" style="244"/>
    <col min="13" max="13" width="8.42578125" style="244" customWidth="1"/>
    <col min="14" max="14" width="8.5703125" style="244" customWidth="1"/>
    <col min="15" max="16" width="9.140625" style="244"/>
    <col min="17" max="17" width="7.28515625" style="244" customWidth="1"/>
    <col min="18" max="20" width="9.140625" style="244"/>
    <col min="21" max="21" width="6.140625" style="244" customWidth="1"/>
    <col min="22" max="16384" width="9.140625" style="244"/>
  </cols>
  <sheetData>
    <row r="1" spans="1:22" ht="34.5" customHeight="1" x14ac:dyDescent="0.25">
      <c r="A1" s="240"/>
      <c r="B1" s="241"/>
      <c r="C1" s="241"/>
      <c r="D1" s="241"/>
      <c r="E1" s="241"/>
      <c r="F1" s="241"/>
      <c r="G1" s="241"/>
      <c r="H1" s="242"/>
      <c r="I1" s="243"/>
      <c r="J1" s="243"/>
      <c r="K1" s="243"/>
    </row>
    <row r="2" spans="1:22" ht="69" customHeight="1" x14ac:dyDescent="0.25">
      <c r="A2" s="245" t="s">
        <v>48</v>
      </c>
      <c r="B2" s="246"/>
      <c r="C2" s="246"/>
      <c r="D2" s="246"/>
      <c r="E2" s="246"/>
      <c r="F2" s="246"/>
      <c r="G2" s="246"/>
      <c r="H2" s="247"/>
    </row>
    <row r="3" spans="1:22" ht="30" x14ac:dyDescent="0.25">
      <c r="A3" s="248" t="s">
        <v>49</v>
      </c>
      <c r="B3" s="249" t="s">
        <v>20</v>
      </c>
      <c r="C3" s="249" t="s">
        <v>4</v>
      </c>
      <c r="D3" s="249" t="s">
        <v>5</v>
      </c>
      <c r="E3" s="249" t="s">
        <v>6</v>
      </c>
      <c r="F3" s="249" t="s">
        <v>7</v>
      </c>
      <c r="G3" s="249" t="s">
        <v>8</v>
      </c>
      <c r="H3" s="250" t="s">
        <v>50</v>
      </c>
    </row>
    <row r="4" spans="1:22" ht="53.25" customHeight="1" thickBot="1" x14ac:dyDescent="0.35">
      <c r="A4" s="251" t="s">
        <v>51</v>
      </c>
      <c r="B4" s="252">
        <v>0</v>
      </c>
      <c r="C4" s="252">
        <v>0</v>
      </c>
      <c r="D4" s="252">
        <v>0</v>
      </c>
      <c r="E4" s="252">
        <v>0</v>
      </c>
      <c r="F4" s="252">
        <v>0</v>
      </c>
      <c r="G4" s="252">
        <v>0</v>
      </c>
      <c r="H4" s="253">
        <v>0</v>
      </c>
    </row>
    <row r="5" spans="1:22" ht="30.75" customHeight="1" x14ac:dyDescent="0.25">
      <c r="A5" s="254"/>
      <c r="B5" s="241"/>
      <c r="C5" s="241"/>
      <c r="D5" s="241"/>
      <c r="E5" s="241"/>
      <c r="F5" s="241"/>
      <c r="G5" s="241"/>
      <c r="H5" s="242"/>
      <c r="I5" s="243"/>
      <c r="J5" s="243"/>
      <c r="K5" s="243"/>
    </row>
    <row r="6" spans="1:22" ht="60" x14ac:dyDescent="0.25">
      <c r="A6" s="245" t="s">
        <v>52</v>
      </c>
      <c r="B6" s="246"/>
      <c r="C6" s="246"/>
      <c r="D6" s="246"/>
      <c r="E6" s="246"/>
      <c r="F6" s="246"/>
      <c r="G6" s="246"/>
      <c r="H6" s="247"/>
    </row>
    <row r="7" spans="1:22" ht="30.75" customHeight="1" x14ac:dyDescent="0.25">
      <c r="A7" s="248" t="s">
        <v>49</v>
      </c>
      <c r="B7" s="249" t="s">
        <v>20</v>
      </c>
      <c r="C7" s="249" t="s">
        <v>4</v>
      </c>
      <c r="D7" s="249" t="s">
        <v>5</v>
      </c>
      <c r="E7" s="249" t="s">
        <v>6</v>
      </c>
      <c r="F7" s="249" t="s">
        <v>7</v>
      </c>
      <c r="G7" s="249" t="s">
        <v>8</v>
      </c>
      <c r="H7" s="250" t="s">
        <v>50</v>
      </c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</row>
    <row r="8" spans="1:22" ht="46.5" customHeight="1" thickBot="1" x14ac:dyDescent="0.35">
      <c r="A8" s="251" t="s">
        <v>53</v>
      </c>
      <c r="B8" s="252">
        <v>0</v>
      </c>
      <c r="C8" s="252">
        <v>0</v>
      </c>
      <c r="D8" s="252">
        <v>0</v>
      </c>
      <c r="E8" s="252">
        <v>0</v>
      </c>
      <c r="F8" s="252">
        <v>0</v>
      </c>
      <c r="G8" s="252">
        <v>0</v>
      </c>
      <c r="H8" s="253">
        <v>0</v>
      </c>
    </row>
    <row r="9" spans="1:22" ht="32.25" customHeight="1" x14ac:dyDescent="0.25">
      <c r="A9" s="240"/>
      <c r="B9" s="241"/>
      <c r="C9" s="241"/>
      <c r="D9" s="241"/>
      <c r="E9" s="241"/>
      <c r="F9" s="241"/>
      <c r="G9" s="241"/>
      <c r="H9" s="242"/>
      <c r="I9" s="243"/>
      <c r="J9" s="243"/>
      <c r="K9" s="243"/>
    </row>
    <row r="10" spans="1:22" ht="60" x14ac:dyDescent="0.25">
      <c r="A10" s="245" t="s">
        <v>54</v>
      </c>
      <c r="B10" s="246"/>
      <c r="C10" s="246"/>
      <c r="D10" s="246"/>
      <c r="E10" s="246"/>
      <c r="F10" s="246"/>
      <c r="G10" s="246"/>
      <c r="H10" s="247"/>
    </row>
    <row r="11" spans="1:22" ht="30" x14ac:dyDescent="0.25">
      <c r="A11" s="248" t="s">
        <v>49</v>
      </c>
      <c r="B11" s="249" t="s">
        <v>20</v>
      </c>
      <c r="C11" s="249" t="s">
        <v>4</v>
      </c>
      <c r="D11" s="249" t="s">
        <v>5</v>
      </c>
      <c r="E11" s="249" t="s">
        <v>6</v>
      </c>
      <c r="F11" s="249" t="s">
        <v>7</v>
      </c>
      <c r="G11" s="249" t="s">
        <v>8</v>
      </c>
      <c r="H11" s="250" t="s">
        <v>50</v>
      </c>
      <c r="I11" s="255"/>
      <c r="J11" s="255"/>
      <c r="K11" s="255"/>
    </row>
    <row r="12" spans="1:22" ht="48" customHeight="1" thickBot="1" x14ac:dyDescent="0.35">
      <c r="A12" s="251" t="s">
        <v>55</v>
      </c>
      <c r="B12" s="252">
        <v>0</v>
      </c>
      <c r="C12" s="252">
        <v>0</v>
      </c>
      <c r="D12" s="252">
        <v>0</v>
      </c>
      <c r="E12" s="252">
        <v>0</v>
      </c>
      <c r="F12" s="252">
        <v>0</v>
      </c>
      <c r="G12" s="252">
        <v>0</v>
      </c>
      <c r="H12" s="253">
        <v>0</v>
      </c>
    </row>
    <row r="14" spans="1:22" x14ac:dyDescent="0.25">
      <c r="A14" s="256"/>
    </row>
    <row r="15" spans="1:22" x14ac:dyDescent="0.25">
      <c r="A15" s="257"/>
    </row>
    <row r="16" spans="1:22" x14ac:dyDescent="0.25">
      <c r="A16" s="256"/>
    </row>
    <row r="18" spans="1:1" x14ac:dyDescent="0.25">
      <c r="A18" s="256"/>
    </row>
  </sheetData>
  <sheetProtection password="CC3A" sheet="1" objects="1" scenarios="1"/>
  <customSheetViews>
    <customSheetView guid="{A581AC35-C79A-4130-9BCE-64DD9CEDDD67}">
      <selection activeCell="K3" sqref="K3"/>
      <pageMargins left="0.7" right="0.7" top="0.75" bottom="0.75" header="0.3" footer="0.3"/>
    </customSheetView>
  </customSheetView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>
                  <from>
                    <xdr:col>1</xdr:col>
                    <xdr:colOff>66675</xdr:colOff>
                    <xdr:row>1</xdr:row>
                    <xdr:rowOff>200025</xdr:rowOff>
                  </from>
                  <to>
                    <xdr:col>1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>
                  <from>
                    <xdr:col>2</xdr:col>
                    <xdr:colOff>66675</xdr:colOff>
                    <xdr:row>1</xdr:row>
                    <xdr:rowOff>200025</xdr:rowOff>
                  </from>
                  <to>
                    <xdr:col>2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Spinner 3">
              <controlPr defaultSize="0" autoPict="0">
                <anchor>
                  <from>
                    <xdr:col>3</xdr:col>
                    <xdr:colOff>66675</xdr:colOff>
                    <xdr:row>1</xdr:row>
                    <xdr:rowOff>200025</xdr:rowOff>
                  </from>
                  <to>
                    <xdr:col>3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Spinner 4">
              <controlPr defaultSize="0" autoPict="0">
                <anchor>
                  <from>
                    <xdr:col>4</xdr:col>
                    <xdr:colOff>66675</xdr:colOff>
                    <xdr:row>1</xdr:row>
                    <xdr:rowOff>200025</xdr:rowOff>
                  </from>
                  <to>
                    <xdr:col>4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Spinner 5">
              <controlPr defaultSize="0" autoPict="0">
                <anchor>
                  <from>
                    <xdr:col>5</xdr:col>
                    <xdr:colOff>66675</xdr:colOff>
                    <xdr:row>1</xdr:row>
                    <xdr:rowOff>200025</xdr:rowOff>
                  </from>
                  <to>
                    <xdr:col>5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Spinner 6">
              <controlPr defaultSize="0" autoPict="0">
                <anchor>
                  <from>
                    <xdr:col>6</xdr:col>
                    <xdr:colOff>66675</xdr:colOff>
                    <xdr:row>1</xdr:row>
                    <xdr:rowOff>200025</xdr:rowOff>
                  </from>
                  <to>
                    <xdr:col>6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Spinner 7">
              <controlPr defaultSize="0" autoPict="0">
                <anchor>
                  <from>
                    <xdr:col>7</xdr:col>
                    <xdr:colOff>66675</xdr:colOff>
                    <xdr:row>1</xdr:row>
                    <xdr:rowOff>200025</xdr:rowOff>
                  </from>
                  <to>
                    <xdr:col>7</xdr:col>
                    <xdr:colOff>457200</xdr:colOff>
                    <xdr:row>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Spinner 8">
              <controlPr defaultSize="0" autoPict="0">
                <anchor>
                  <from>
                    <xdr:col>1</xdr:col>
                    <xdr:colOff>66675</xdr:colOff>
                    <xdr:row>5</xdr:row>
                    <xdr:rowOff>133350</xdr:rowOff>
                  </from>
                  <to>
                    <xdr:col>1</xdr:col>
                    <xdr:colOff>457200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Spinner 9">
              <controlPr defaultSize="0" autoPict="0">
                <anchor>
                  <from>
                    <xdr:col>2</xdr:col>
                    <xdr:colOff>66675</xdr:colOff>
                    <xdr:row>5</xdr:row>
                    <xdr:rowOff>142875</xdr:rowOff>
                  </from>
                  <to>
                    <xdr:col>2</xdr:col>
                    <xdr:colOff>457200</xdr:colOff>
                    <xdr:row>5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Spinner 10">
              <controlPr defaultSize="0" autoPict="0">
                <anchor>
                  <from>
                    <xdr:col>3</xdr:col>
                    <xdr:colOff>66675</xdr:colOff>
                    <xdr:row>5</xdr:row>
                    <xdr:rowOff>142875</xdr:rowOff>
                  </from>
                  <to>
                    <xdr:col>3</xdr:col>
                    <xdr:colOff>457200</xdr:colOff>
                    <xdr:row>5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Spinner 11">
              <controlPr defaultSize="0" autoPict="0">
                <anchor>
                  <from>
                    <xdr:col>4</xdr:col>
                    <xdr:colOff>66675</xdr:colOff>
                    <xdr:row>5</xdr:row>
                    <xdr:rowOff>142875</xdr:rowOff>
                  </from>
                  <to>
                    <xdr:col>4</xdr:col>
                    <xdr:colOff>457200</xdr:colOff>
                    <xdr:row>5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Spinner 12">
              <controlPr defaultSize="0" autoPict="0">
                <anchor>
                  <from>
                    <xdr:col>5</xdr:col>
                    <xdr:colOff>66675</xdr:colOff>
                    <xdr:row>5</xdr:row>
                    <xdr:rowOff>133350</xdr:rowOff>
                  </from>
                  <to>
                    <xdr:col>5</xdr:col>
                    <xdr:colOff>457200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Spinner 13">
              <controlPr defaultSize="0" autoPict="0">
                <anchor>
                  <from>
                    <xdr:col>6</xdr:col>
                    <xdr:colOff>66675</xdr:colOff>
                    <xdr:row>5</xdr:row>
                    <xdr:rowOff>133350</xdr:rowOff>
                  </from>
                  <to>
                    <xdr:col>6</xdr:col>
                    <xdr:colOff>457200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Spinner 14">
              <controlPr defaultSize="0" autoPict="0">
                <anchor>
                  <from>
                    <xdr:col>7</xdr:col>
                    <xdr:colOff>66675</xdr:colOff>
                    <xdr:row>5</xdr:row>
                    <xdr:rowOff>133350</xdr:rowOff>
                  </from>
                  <to>
                    <xdr:col>7</xdr:col>
                    <xdr:colOff>457200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Spinner 15">
              <controlPr defaultSize="0" autoPict="0">
                <anchor>
                  <from>
                    <xdr:col>1</xdr:col>
                    <xdr:colOff>66675</xdr:colOff>
                    <xdr:row>9</xdr:row>
                    <xdr:rowOff>133350</xdr:rowOff>
                  </from>
                  <to>
                    <xdr:col>1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Spinner 16">
              <controlPr defaultSize="0" autoPict="0">
                <anchor>
                  <from>
                    <xdr:col>2</xdr:col>
                    <xdr:colOff>66675</xdr:colOff>
                    <xdr:row>9</xdr:row>
                    <xdr:rowOff>133350</xdr:rowOff>
                  </from>
                  <to>
                    <xdr:col>2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Spinner 17">
              <controlPr defaultSize="0" autoPict="0">
                <anchor>
                  <from>
                    <xdr:col>3</xdr:col>
                    <xdr:colOff>66675</xdr:colOff>
                    <xdr:row>9</xdr:row>
                    <xdr:rowOff>133350</xdr:rowOff>
                  </from>
                  <to>
                    <xdr:col>3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Spinner 18">
              <controlPr defaultSize="0" autoPict="0">
                <anchor>
                  <from>
                    <xdr:col>4</xdr:col>
                    <xdr:colOff>66675</xdr:colOff>
                    <xdr:row>9</xdr:row>
                    <xdr:rowOff>133350</xdr:rowOff>
                  </from>
                  <to>
                    <xdr:col>4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Spinner 19">
              <controlPr defaultSize="0" autoPict="0">
                <anchor>
                  <from>
                    <xdr:col>5</xdr:col>
                    <xdr:colOff>66675</xdr:colOff>
                    <xdr:row>9</xdr:row>
                    <xdr:rowOff>133350</xdr:rowOff>
                  </from>
                  <to>
                    <xdr:col>5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Spinner 20">
              <controlPr defaultSize="0" autoPict="0">
                <anchor>
                  <from>
                    <xdr:col>6</xdr:col>
                    <xdr:colOff>66675</xdr:colOff>
                    <xdr:row>9</xdr:row>
                    <xdr:rowOff>133350</xdr:rowOff>
                  </from>
                  <to>
                    <xdr:col>6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Spinner 21">
              <controlPr defaultSize="0" autoPict="0">
                <anchor>
                  <from>
                    <xdr:col>7</xdr:col>
                    <xdr:colOff>66675</xdr:colOff>
                    <xdr:row>9</xdr:row>
                    <xdr:rowOff>133350</xdr:rowOff>
                  </from>
                  <to>
                    <xdr:col>7</xdr:col>
                    <xdr:colOff>457200</xdr:colOff>
                    <xdr:row>9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19"/>
  <sheetViews>
    <sheetView workbookViewId="0">
      <selection activeCell="B16" sqref="B16"/>
    </sheetView>
  </sheetViews>
  <sheetFormatPr defaultRowHeight="15" x14ac:dyDescent="0.25"/>
  <cols>
    <col min="1" max="1" width="18.7109375" style="131" customWidth="1"/>
    <col min="2" max="2" width="11.28515625" style="131" customWidth="1"/>
    <col min="3" max="3" width="10.7109375" style="131" customWidth="1"/>
    <col min="4" max="4" width="11.7109375" style="131" customWidth="1"/>
    <col min="5" max="5" width="11.85546875" style="131" customWidth="1"/>
    <col min="6" max="6" width="11.140625" style="131" customWidth="1"/>
    <col min="7" max="7" width="10.85546875" style="131" customWidth="1"/>
    <col min="8" max="8" width="11.5703125" style="131" customWidth="1"/>
    <col min="9" max="9" width="15.7109375" style="131" customWidth="1"/>
    <col min="10" max="10" width="4.7109375" style="131" customWidth="1"/>
    <col min="11" max="11" width="6" style="131" customWidth="1"/>
    <col min="12" max="12" width="6.42578125" style="131" customWidth="1"/>
  </cols>
  <sheetData>
    <row r="1" spans="1:12" ht="23.25" x14ac:dyDescent="0.35">
      <c r="A1" s="128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30"/>
    </row>
    <row r="2" spans="1:12" ht="16.5" thickBot="1" x14ac:dyDescent="0.3">
      <c r="A2" s="132"/>
      <c r="B2" s="133"/>
      <c r="C2" s="133"/>
      <c r="D2" s="133"/>
      <c r="E2" s="258" t="s">
        <v>56</v>
      </c>
      <c r="F2" s="133"/>
      <c r="G2" s="133"/>
      <c r="H2" s="133"/>
      <c r="I2" s="133"/>
      <c r="J2" s="133"/>
      <c r="K2" s="134"/>
      <c r="L2" s="134"/>
    </row>
    <row r="3" spans="1:12" ht="16.5" thickBot="1" x14ac:dyDescent="0.3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7"/>
      <c r="L3" s="138"/>
    </row>
    <row r="4" spans="1:12" ht="16.5" thickBot="1" x14ac:dyDescent="0.3">
      <c r="A4" s="30"/>
      <c r="B4" s="31"/>
      <c r="C4" s="31"/>
      <c r="D4" s="31"/>
      <c r="E4" s="31"/>
      <c r="F4" s="31"/>
      <c r="G4" s="31"/>
      <c r="H4" s="31"/>
      <c r="I4" s="165"/>
      <c r="J4" s="166"/>
      <c r="K4" s="167"/>
      <c r="L4" s="166"/>
    </row>
    <row r="5" spans="1:12" ht="15.75" x14ac:dyDescent="0.25">
      <c r="A5" s="73" t="s">
        <v>37</v>
      </c>
      <c r="B5" s="89" t="s">
        <v>20</v>
      </c>
      <c r="C5" s="89" t="s">
        <v>4</v>
      </c>
      <c r="D5" s="89" t="s">
        <v>5</v>
      </c>
      <c r="E5" s="89" t="s">
        <v>6</v>
      </c>
      <c r="F5" s="89" t="s">
        <v>7</v>
      </c>
      <c r="G5" s="89" t="s">
        <v>8</v>
      </c>
      <c r="H5" s="89" t="s">
        <v>9</v>
      </c>
      <c r="I5" s="165"/>
      <c r="J5" s="166"/>
      <c r="K5" s="167"/>
      <c r="L5" s="166"/>
    </row>
    <row r="6" spans="1:12" ht="15.75" x14ac:dyDescent="0.25">
      <c r="A6" s="282" t="s">
        <v>43</v>
      </c>
      <c r="B6" s="283"/>
      <c r="C6" s="283"/>
      <c r="D6" s="283"/>
      <c r="E6" s="283"/>
      <c r="F6" s="283"/>
      <c r="G6" s="283"/>
      <c r="H6" s="288"/>
      <c r="I6" s="168" t="s">
        <v>41</v>
      </c>
      <c r="J6" s="169"/>
      <c r="K6" s="169"/>
      <c r="L6" s="170">
        <f>'Landowner Tally Sheet 60-30 Opt'!L19</f>
        <v>0</v>
      </c>
    </row>
    <row r="7" spans="1:12" ht="15.75" x14ac:dyDescent="0.25">
      <c r="A7" s="171" t="s">
        <v>30</v>
      </c>
      <c r="B7" s="279">
        <f>'Landowner Tally Sheet 60-30 Opt'!B20</f>
        <v>0</v>
      </c>
      <c r="C7" s="279">
        <f>'Landowner Tally Sheet 60-30 Opt'!C20</f>
        <v>0</v>
      </c>
      <c r="D7" s="279">
        <f>'Landowner Tally Sheet 60-30 Opt'!D20</f>
        <v>0</v>
      </c>
      <c r="E7" s="279">
        <f>'Landowner Tally Sheet 60-30 Opt'!E20</f>
        <v>0</v>
      </c>
      <c r="F7" s="279">
        <f>'Landowner Tally Sheet 60-30 Opt'!F20</f>
        <v>0</v>
      </c>
      <c r="G7" s="279">
        <f>'Landowner Tally Sheet 60-30 Opt'!G20</f>
        <v>0</v>
      </c>
      <c r="H7" s="279">
        <f>'Landowner Tally Sheet 60-30 Opt'!H20</f>
        <v>0</v>
      </c>
      <c r="I7" s="172" t="s">
        <v>21</v>
      </c>
      <c r="J7" s="173"/>
      <c r="K7" s="174"/>
      <c r="L7" s="175">
        <f t="shared" ref="L7:L9" si="0">SUM(B7:H7)</f>
        <v>0</v>
      </c>
    </row>
    <row r="8" spans="1:12" ht="16.5" thickBot="1" x14ac:dyDescent="0.3">
      <c r="A8" s="176"/>
      <c r="B8" s="177"/>
      <c r="C8" s="178"/>
      <c r="D8" s="178"/>
      <c r="E8" s="178"/>
      <c r="F8" s="178"/>
      <c r="G8" s="178"/>
      <c r="H8" s="178"/>
      <c r="I8" s="172"/>
      <c r="J8" s="179"/>
      <c r="K8" s="174"/>
      <c r="L8" s="180"/>
    </row>
    <row r="9" spans="1:12" ht="16.5" thickTop="1" x14ac:dyDescent="0.25">
      <c r="A9" s="186" t="s">
        <v>47</v>
      </c>
      <c r="B9" s="127">
        <f>B7</f>
        <v>0</v>
      </c>
      <c r="C9" s="127">
        <f t="shared" ref="C9:H9" si="1">C7</f>
        <v>0</v>
      </c>
      <c r="D9" s="127">
        <f t="shared" si="1"/>
        <v>0</v>
      </c>
      <c r="E9" s="127">
        <f t="shared" si="1"/>
        <v>0</v>
      </c>
      <c r="F9" s="127">
        <f t="shared" si="1"/>
        <v>0</v>
      </c>
      <c r="G9" s="127">
        <f t="shared" si="1"/>
        <v>0</v>
      </c>
      <c r="H9" s="127">
        <f t="shared" si="1"/>
        <v>0</v>
      </c>
      <c r="I9" s="187" t="s">
        <v>42</v>
      </c>
      <c r="J9" s="188"/>
      <c r="K9" s="189"/>
      <c r="L9" s="190">
        <f t="shared" si="0"/>
        <v>0</v>
      </c>
    </row>
    <row r="10" spans="1:12" ht="15.75" x14ac:dyDescent="0.25">
      <c r="A10" s="200"/>
      <c r="B10" s="201"/>
      <c r="C10" s="201"/>
      <c r="D10" s="201"/>
      <c r="E10" s="201"/>
      <c r="F10" s="201"/>
      <c r="G10" s="201"/>
      <c r="H10" s="201"/>
      <c r="I10" s="202" t="s">
        <v>31</v>
      </c>
      <c r="J10" s="203"/>
      <c r="K10" s="204"/>
      <c r="L10" s="205"/>
    </row>
    <row r="11" spans="1:12" ht="15.75" x14ac:dyDescent="0.25">
      <c r="A11" s="206"/>
      <c r="B11" s="207"/>
      <c r="C11" s="207"/>
      <c r="D11" s="207"/>
      <c r="E11" s="207"/>
      <c r="F11" s="207"/>
      <c r="G11" s="207"/>
      <c r="H11" s="207"/>
      <c r="I11" s="208" t="s">
        <v>40</v>
      </c>
      <c r="J11" s="203"/>
      <c r="K11" s="204"/>
      <c r="L11" s="205">
        <f>'Landowner Tally Sheet 60-30 Opt'!L27</f>
        <v>0</v>
      </c>
    </row>
    <row r="12" spans="1:12" x14ac:dyDescent="0.25">
      <c r="A12" s="209"/>
      <c r="B12" s="210"/>
      <c r="C12" s="211"/>
      <c r="D12" s="211"/>
      <c r="E12" s="211"/>
      <c r="F12" s="211"/>
      <c r="G12" s="211"/>
      <c r="H12" s="211"/>
      <c r="I12" s="212"/>
      <c r="J12" s="213"/>
      <c r="K12" s="214"/>
      <c r="L12" s="213"/>
    </row>
    <row r="13" spans="1:12" ht="15.75" x14ac:dyDescent="0.25">
      <c r="A13" s="282" t="s">
        <v>44</v>
      </c>
      <c r="B13" s="283"/>
      <c r="C13" s="283"/>
      <c r="D13" s="283"/>
      <c r="E13" s="283"/>
      <c r="F13" s="283"/>
      <c r="G13" s="283"/>
      <c r="H13" s="288"/>
      <c r="I13" s="216" t="s">
        <v>41</v>
      </c>
      <c r="J13" s="217"/>
      <c r="K13" s="217"/>
      <c r="L13" s="218">
        <f>'Landowner Tally Sheet 60-30 Opt'!L32</f>
        <v>0</v>
      </c>
    </row>
    <row r="14" spans="1:12" ht="15.75" x14ac:dyDescent="0.25">
      <c r="A14" s="219" t="s">
        <v>30</v>
      </c>
      <c r="B14" s="280">
        <f>'Landowner Tally Sheet 60-30 Opt'!B34</f>
        <v>0</v>
      </c>
      <c r="C14" s="280">
        <f>'Landowner Tally Sheet 60-30 Opt'!C34</f>
        <v>0</v>
      </c>
      <c r="D14" s="280">
        <f>'Landowner Tally Sheet 60-30 Opt'!D34</f>
        <v>0</v>
      </c>
      <c r="E14" s="280">
        <f>'Landowner Tally Sheet 60-30 Opt'!E34</f>
        <v>0</v>
      </c>
      <c r="F14" s="280">
        <f>'Landowner Tally Sheet 60-30 Opt'!F34</f>
        <v>0</v>
      </c>
      <c r="G14" s="280">
        <f>'Landowner Tally Sheet 60-30 Opt'!G34</f>
        <v>0</v>
      </c>
      <c r="H14" s="280">
        <f>'Landowner Tally Sheet 60-30 Opt'!H34</f>
        <v>0</v>
      </c>
      <c r="I14" s="220" t="s">
        <v>21</v>
      </c>
      <c r="J14" s="221"/>
      <c r="K14" s="174"/>
      <c r="L14" s="222">
        <f t="shared" ref="L14:L16" si="2">SUM(B14:H14)</f>
        <v>0</v>
      </c>
    </row>
    <row r="15" spans="1:12" ht="16.5" thickBot="1" x14ac:dyDescent="0.3">
      <c r="A15" s="176"/>
      <c r="B15" s="177"/>
      <c r="C15" s="178"/>
      <c r="D15" s="178"/>
      <c r="E15" s="178"/>
      <c r="F15" s="178"/>
      <c r="G15" s="178"/>
      <c r="H15" s="178"/>
      <c r="I15" s="172"/>
      <c r="J15" s="179"/>
      <c r="K15" s="174"/>
      <c r="L15" s="180"/>
    </row>
    <row r="16" spans="1:12" ht="16.5" thickTop="1" x14ac:dyDescent="0.25">
      <c r="A16" s="224" t="s">
        <v>47</v>
      </c>
      <c r="B16" s="127">
        <f>B14</f>
        <v>0</v>
      </c>
      <c r="C16" s="127">
        <f t="shared" ref="C16:H16" si="3">C14</f>
        <v>0</v>
      </c>
      <c r="D16" s="127">
        <f t="shared" si="3"/>
        <v>0</v>
      </c>
      <c r="E16" s="127">
        <f t="shared" si="3"/>
        <v>0</v>
      </c>
      <c r="F16" s="127">
        <f t="shared" si="3"/>
        <v>0</v>
      </c>
      <c r="G16" s="127">
        <f t="shared" si="3"/>
        <v>0</v>
      </c>
      <c r="H16" s="127">
        <f t="shared" si="3"/>
        <v>0</v>
      </c>
      <c r="I16" s="187" t="s">
        <v>42</v>
      </c>
      <c r="J16" s="188"/>
      <c r="K16" s="189"/>
      <c r="L16" s="190">
        <f t="shared" si="2"/>
        <v>0</v>
      </c>
    </row>
    <row r="17" spans="1:12" ht="15.75" x14ac:dyDescent="0.25">
      <c r="A17" s="200"/>
      <c r="B17" s="215"/>
      <c r="C17" s="215"/>
      <c r="D17" s="215"/>
      <c r="E17" s="215"/>
      <c r="F17" s="215"/>
      <c r="G17" s="215"/>
      <c r="H17" s="215"/>
      <c r="I17" s="202" t="s">
        <v>32</v>
      </c>
      <c r="J17" s="203"/>
      <c r="K17" s="204"/>
      <c r="L17" s="205"/>
    </row>
    <row r="18" spans="1:12" ht="15.75" x14ac:dyDescent="0.25">
      <c r="A18" s="206"/>
      <c r="B18" s="207"/>
      <c r="C18" s="207"/>
      <c r="D18" s="207"/>
      <c r="E18" s="207"/>
      <c r="F18" s="207"/>
      <c r="G18" s="207"/>
      <c r="H18" s="207"/>
      <c r="I18" s="208" t="s">
        <v>40</v>
      </c>
      <c r="J18" s="203"/>
      <c r="K18" s="204"/>
      <c r="L18" s="205">
        <f>'Landowner Tally Sheet 60-30 Opt'!L41</f>
        <v>0</v>
      </c>
    </row>
    <row r="19" spans="1:12" ht="15.75" x14ac:dyDescent="0.25">
      <c r="A19" s="48"/>
      <c r="B19" s="229"/>
      <c r="C19" s="229"/>
      <c r="D19" s="230"/>
      <c r="E19" s="231"/>
      <c r="F19" s="232"/>
      <c r="G19" s="230"/>
      <c r="H19" s="233"/>
      <c r="I19" s="76"/>
      <c r="J19" s="234"/>
      <c r="K19" s="234"/>
      <c r="L19" s="233"/>
    </row>
  </sheetData>
  <sheetProtection password="CC3A" sheet="1" objects="1" scenarios="1"/>
  <mergeCells count="2">
    <mergeCell ref="A6:H6"/>
    <mergeCell ref="A13:H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18"/>
  <sheetViews>
    <sheetView workbookViewId="0">
      <selection activeCell="G32" sqref="G32"/>
    </sheetView>
  </sheetViews>
  <sheetFormatPr defaultRowHeight="15" x14ac:dyDescent="0.25"/>
  <cols>
    <col min="1" max="1" width="18.7109375" customWidth="1"/>
    <col min="2" max="2" width="11" customWidth="1"/>
    <col min="3" max="3" width="11.85546875" customWidth="1"/>
    <col min="4" max="4" width="11.42578125" customWidth="1"/>
    <col min="5" max="5" width="11.140625" customWidth="1"/>
    <col min="6" max="6" width="10.85546875" customWidth="1"/>
    <col min="7" max="7" width="11.28515625" customWidth="1"/>
    <col min="8" max="8" width="12.42578125" customWidth="1"/>
    <col min="9" max="9" width="11.7109375" customWidth="1"/>
    <col min="10" max="10" width="3.42578125" customWidth="1"/>
    <col min="11" max="11" width="11.5703125" customWidth="1"/>
  </cols>
  <sheetData>
    <row r="1" spans="1:12" ht="23.25" x14ac:dyDescent="0.3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16.5" thickBot="1" x14ac:dyDescent="0.3">
      <c r="A2" s="4"/>
      <c r="B2" s="5"/>
      <c r="C2" s="5"/>
      <c r="D2" s="5"/>
      <c r="E2" s="5"/>
      <c r="F2" s="259" t="s">
        <v>57</v>
      </c>
      <c r="G2" s="5"/>
      <c r="H2" s="5"/>
      <c r="I2" s="5"/>
      <c r="J2" s="5"/>
      <c r="K2" s="6"/>
      <c r="L2" s="6"/>
    </row>
    <row r="3" spans="1:12" ht="16.5" thickBot="1" x14ac:dyDescent="0.3">
      <c r="A3" s="30"/>
      <c r="B3" s="31"/>
      <c r="C3" s="31"/>
      <c r="D3" s="31"/>
      <c r="E3" s="31"/>
      <c r="F3" s="31"/>
      <c r="G3" s="31"/>
      <c r="H3" s="31"/>
      <c r="I3" s="29"/>
      <c r="J3" s="32"/>
      <c r="K3" s="33"/>
      <c r="L3" s="32"/>
    </row>
    <row r="4" spans="1:12" ht="15.75" x14ac:dyDescent="0.25">
      <c r="A4" s="73" t="s">
        <v>37</v>
      </c>
      <c r="B4" s="89" t="s">
        <v>20</v>
      </c>
      <c r="C4" s="89" t="s">
        <v>4</v>
      </c>
      <c r="D4" s="89" t="s">
        <v>5</v>
      </c>
      <c r="E4" s="89" t="s">
        <v>6</v>
      </c>
      <c r="F4" s="89" t="s">
        <v>7</v>
      </c>
      <c r="G4" s="89" t="s">
        <v>8</v>
      </c>
      <c r="H4" s="89" t="s">
        <v>9</v>
      </c>
      <c r="I4" s="29"/>
      <c r="J4" s="32"/>
      <c r="K4" s="33"/>
      <c r="L4" s="32"/>
    </row>
    <row r="5" spans="1:12" ht="15.75" x14ac:dyDescent="0.25">
      <c r="A5" s="285" t="s">
        <v>45</v>
      </c>
      <c r="B5" s="286"/>
      <c r="C5" s="286"/>
      <c r="D5" s="286"/>
      <c r="E5" s="286"/>
      <c r="F5" s="286"/>
      <c r="G5" s="286"/>
      <c r="H5" s="289"/>
      <c r="I5" s="83" t="s">
        <v>41</v>
      </c>
      <c r="J5" s="84"/>
      <c r="K5" s="84"/>
      <c r="L5" s="119">
        <f>'Landowner Tally Sheet 60-10 Opt'!L19</f>
        <v>0</v>
      </c>
    </row>
    <row r="6" spans="1:12" ht="15.75" x14ac:dyDescent="0.25">
      <c r="A6" s="106" t="s">
        <v>30</v>
      </c>
      <c r="B6" s="279">
        <f>'Landowner Tally Sheet 60-10 Opt'!B20</f>
        <v>0</v>
      </c>
      <c r="C6" s="279">
        <f>'Landowner Tally Sheet 60-10 Opt'!C20</f>
        <v>0</v>
      </c>
      <c r="D6" s="279">
        <f>'Landowner Tally Sheet 60-10 Opt'!D20</f>
        <v>0</v>
      </c>
      <c r="E6" s="279">
        <f>'Landowner Tally Sheet 60-10 Opt'!E20</f>
        <v>0</v>
      </c>
      <c r="F6" s="279">
        <f>'Landowner Tally Sheet 60-10 Opt'!F20</f>
        <v>0</v>
      </c>
      <c r="G6" s="279">
        <f>'Landowner Tally Sheet 60-10 Opt'!G20</f>
        <v>0</v>
      </c>
      <c r="H6" s="279">
        <f>'Landowner Tally Sheet 60-10 Opt'!H20</f>
        <v>0</v>
      </c>
      <c r="I6" s="35" t="s">
        <v>21</v>
      </c>
      <c r="J6" s="36"/>
      <c r="K6" s="37"/>
      <c r="L6" s="38">
        <f t="shared" ref="L6:L8" si="0">SUM(B6:H6)</f>
        <v>0</v>
      </c>
    </row>
    <row r="7" spans="1:12" ht="16.5" thickBot="1" x14ac:dyDescent="0.3">
      <c r="A7" s="107"/>
      <c r="B7" s="58"/>
      <c r="C7" s="58"/>
      <c r="D7" s="58"/>
      <c r="E7" s="58"/>
      <c r="F7" s="58"/>
      <c r="G7" s="58"/>
      <c r="H7" s="58"/>
      <c r="I7" s="35"/>
      <c r="J7" s="39"/>
      <c r="K7" s="37"/>
      <c r="L7" s="65"/>
    </row>
    <row r="8" spans="1:12" ht="16.5" thickTop="1" x14ac:dyDescent="0.25">
      <c r="A8" s="109" t="s">
        <v>47</v>
      </c>
      <c r="B8" s="127">
        <f t="shared" ref="B8:G8" si="1">B6</f>
        <v>0</v>
      </c>
      <c r="C8" s="127">
        <f t="shared" si="1"/>
        <v>0</v>
      </c>
      <c r="D8" s="127">
        <f t="shared" si="1"/>
        <v>0</v>
      </c>
      <c r="E8" s="127">
        <f t="shared" si="1"/>
        <v>0</v>
      </c>
      <c r="F8" s="127">
        <f t="shared" si="1"/>
        <v>0</v>
      </c>
      <c r="G8" s="127">
        <f t="shared" si="1"/>
        <v>0</v>
      </c>
      <c r="H8" s="127">
        <f>H6</f>
        <v>0</v>
      </c>
      <c r="I8" s="99" t="s">
        <v>42</v>
      </c>
      <c r="J8" s="116"/>
      <c r="K8" s="116"/>
      <c r="L8" s="117">
        <f t="shared" si="0"/>
        <v>0</v>
      </c>
    </row>
    <row r="9" spans="1:12" ht="15.75" x14ac:dyDescent="0.25">
      <c r="A9" s="43"/>
      <c r="B9" s="97"/>
      <c r="C9" s="97"/>
      <c r="D9" s="97"/>
      <c r="E9" s="97"/>
      <c r="F9" s="97"/>
      <c r="G9" s="97"/>
      <c r="H9" s="97"/>
      <c r="I9" s="81" t="s">
        <v>31</v>
      </c>
      <c r="J9" s="44"/>
      <c r="K9" s="45"/>
      <c r="L9" s="66"/>
    </row>
    <row r="10" spans="1:12" ht="15.75" x14ac:dyDescent="0.25">
      <c r="A10" s="61"/>
      <c r="B10" s="94"/>
      <c r="C10" s="94"/>
      <c r="D10" s="94"/>
      <c r="E10" s="94"/>
      <c r="F10" s="94"/>
      <c r="G10" s="94"/>
      <c r="H10" s="94"/>
      <c r="I10" s="67" t="s">
        <v>40</v>
      </c>
      <c r="J10" s="44"/>
      <c r="K10" s="45"/>
      <c r="L10" s="66">
        <f>'Landowner Tally Sheet 60-10 Opt'!L27</f>
        <v>0</v>
      </c>
    </row>
    <row r="11" spans="1:12" x14ac:dyDescent="0.25">
      <c r="A11" s="62"/>
      <c r="B11" s="95"/>
      <c r="C11" s="96"/>
      <c r="D11" s="96"/>
      <c r="E11" s="96"/>
      <c r="F11" s="96"/>
      <c r="G11" s="96"/>
      <c r="H11" s="96"/>
      <c r="I11" s="46"/>
      <c r="J11" s="34"/>
      <c r="K11" s="42"/>
      <c r="L11" s="34"/>
    </row>
    <row r="12" spans="1:12" ht="15.75" x14ac:dyDescent="0.25">
      <c r="A12" s="285" t="s">
        <v>46</v>
      </c>
      <c r="B12" s="286"/>
      <c r="C12" s="286"/>
      <c r="D12" s="286"/>
      <c r="E12" s="286"/>
      <c r="F12" s="286"/>
      <c r="G12" s="286"/>
      <c r="H12" s="289"/>
      <c r="I12" s="82" t="s">
        <v>41</v>
      </c>
      <c r="J12" s="85"/>
      <c r="K12" s="85"/>
      <c r="L12" s="98">
        <f>'Landowner Tally Sheet 60-10 Opt'!L32</f>
        <v>0</v>
      </c>
    </row>
    <row r="13" spans="1:12" ht="15.75" x14ac:dyDescent="0.25">
      <c r="A13" s="106" t="s">
        <v>30</v>
      </c>
      <c r="B13" s="279">
        <f>'Landowner Tally Sheet 60-10 Opt'!B34</f>
        <v>0</v>
      </c>
      <c r="C13" s="279">
        <f>'Landowner Tally Sheet 60-10 Opt'!C34</f>
        <v>0</v>
      </c>
      <c r="D13" s="279">
        <f>'Landowner Tally Sheet 60-10 Opt'!D34</f>
        <v>0</v>
      </c>
      <c r="E13" s="279">
        <f>'Landowner Tally Sheet 60-10 Opt'!E34</f>
        <v>0</v>
      </c>
      <c r="F13" s="279">
        <f>'Landowner Tally Sheet 60-10 Opt'!F34</f>
        <v>0</v>
      </c>
      <c r="G13" s="279">
        <f>'Landowner Tally Sheet 60-10 Opt'!G34</f>
        <v>0</v>
      </c>
      <c r="H13" s="279">
        <f>'Landowner Tally Sheet 60-10 Opt'!H34</f>
        <v>0</v>
      </c>
      <c r="I13" s="78" t="s">
        <v>21</v>
      </c>
      <c r="J13" s="79"/>
      <c r="K13" s="37"/>
      <c r="L13" s="80">
        <f t="shared" ref="L13:L15" si="2">SUM(B13:H13)</f>
        <v>0</v>
      </c>
    </row>
    <row r="14" spans="1:12" ht="15.75" x14ac:dyDescent="0.25">
      <c r="A14" s="107"/>
      <c r="B14" s="121"/>
      <c r="C14" s="122"/>
      <c r="D14" s="122"/>
      <c r="E14" s="122"/>
      <c r="F14" s="122"/>
      <c r="G14" s="122"/>
      <c r="H14" s="122"/>
      <c r="I14" s="35"/>
      <c r="J14" s="36"/>
      <c r="K14" s="79"/>
      <c r="L14" s="123"/>
    </row>
    <row r="15" spans="1:12" ht="15.75" x14ac:dyDescent="0.25">
      <c r="A15" s="109" t="s">
        <v>47</v>
      </c>
      <c r="B15" s="127">
        <f>B13</f>
        <v>0</v>
      </c>
      <c r="C15" s="127">
        <f t="shared" ref="C15:H15" si="3">C13</f>
        <v>0</v>
      </c>
      <c r="D15" s="127">
        <f t="shared" si="3"/>
        <v>0</v>
      </c>
      <c r="E15" s="127">
        <f t="shared" si="3"/>
        <v>0</v>
      </c>
      <c r="F15" s="127">
        <f t="shared" si="3"/>
        <v>0</v>
      </c>
      <c r="G15" s="127">
        <f t="shared" si="3"/>
        <v>0</v>
      </c>
      <c r="H15" s="127">
        <f t="shared" si="3"/>
        <v>0</v>
      </c>
      <c r="I15" s="99" t="s">
        <v>42</v>
      </c>
      <c r="J15" s="114"/>
      <c r="K15" s="114"/>
      <c r="L15" s="115">
        <f t="shared" si="2"/>
        <v>0</v>
      </c>
    </row>
    <row r="16" spans="1:12" ht="15.75" x14ac:dyDescent="0.25">
      <c r="A16" s="43"/>
      <c r="B16" s="97"/>
      <c r="C16" s="97"/>
      <c r="D16" s="97"/>
      <c r="E16" s="97"/>
      <c r="F16" s="97"/>
      <c r="G16" s="97"/>
      <c r="H16" s="97"/>
      <c r="I16" s="81" t="s">
        <v>32</v>
      </c>
      <c r="J16" s="44"/>
      <c r="K16" s="45"/>
      <c r="L16" s="66"/>
    </row>
    <row r="17" spans="1:12" ht="15.75" x14ac:dyDescent="0.25">
      <c r="A17" s="61"/>
      <c r="B17" s="94"/>
      <c r="C17" s="94"/>
      <c r="D17" s="94"/>
      <c r="E17" s="94"/>
      <c r="F17" s="94"/>
      <c r="G17" s="94"/>
      <c r="H17" s="94"/>
      <c r="I17" s="67" t="s">
        <v>40</v>
      </c>
      <c r="J17" s="44"/>
      <c r="K17" s="45"/>
      <c r="L17" s="66">
        <f>'Landowner Tally Sheet 60-10 Opt'!L41</f>
        <v>0</v>
      </c>
    </row>
    <row r="18" spans="1:12" ht="15.75" x14ac:dyDescent="0.25">
      <c r="A18" s="48"/>
      <c r="B18" s="49"/>
      <c r="C18" s="49"/>
      <c r="D18" s="50"/>
      <c r="E18" s="51"/>
      <c r="F18" s="52"/>
      <c r="G18" s="50"/>
      <c r="H18" s="75"/>
      <c r="I18" s="76"/>
      <c r="J18" s="77"/>
      <c r="K18" s="77"/>
      <c r="L18" s="75"/>
    </row>
  </sheetData>
  <sheetProtection password="CC3A" sheet="1" objects="1" scenarios="1"/>
  <mergeCells count="2">
    <mergeCell ref="A5:H5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Landowner Tally Sheet 60-30 Opt</vt:lpstr>
      <vt:lpstr>Landowner Tally Sheet 60-10 Opt</vt:lpstr>
      <vt:lpstr>TALLY SHEET</vt:lpstr>
      <vt:lpstr>60-30 Field Sheet</vt:lpstr>
      <vt:lpstr>60-10 Field Sheet</vt:lpstr>
    </vt:vector>
  </TitlesOfParts>
  <Company>Idaho Department of 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aandrea</dc:creator>
  <cp:lastModifiedBy>ghess</cp:lastModifiedBy>
  <cp:lastPrinted>2012-04-17T15:59:15Z</cp:lastPrinted>
  <dcterms:created xsi:type="dcterms:W3CDTF">2012-04-17T15:16:08Z</dcterms:created>
  <dcterms:modified xsi:type="dcterms:W3CDTF">2017-05-08T16:58:23Z</dcterms:modified>
</cp:coreProperties>
</file>